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855" windowWidth="14595" windowHeight="8265"/>
  </bookViews>
  <sheets>
    <sheet name=" додаток 3.4 ЗАГАЛЬНИЙ" sheetId="8" r:id="rId1"/>
  </sheets>
  <definedNames>
    <definedName name="_xlnm.Print_Titles" localSheetId="0">' додаток 3.4 ЗАГАЛЬНИЙ'!$10:$14</definedName>
    <definedName name="_xlnm.Print_Area" localSheetId="0">' додаток 3.4 ЗАГАЛЬНИЙ'!$A$1:$X$57</definedName>
  </definedNames>
  <calcPr calcId="145621"/>
</workbook>
</file>

<file path=xl/calcChain.xml><?xml version="1.0" encoding="utf-8"?>
<calcChain xmlns="http://schemas.openxmlformats.org/spreadsheetml/2006/main">
  <c r="E52" i="8" l="1"/>
  <c r="M52" i="8"/>
  <c r="N52" i="8"/>
  <c r="R52" i="8"/>
  <c r="T52" i="8"/>
  <c r="R32" i="8" l="1"/>
  <c r="Q31" i="8"/>
  <c r="P49" i="8"/>
  <c r="P48" i="8"/>
  <c r="S45" i="8"/>
  <c r="S44" i="8"/>
  <c r="R43" i="8"/>
  <c r="R37" i="8"/>
  <c r="R36" i="8"/>
  <c r="Q35" i="8"/>
  <c r="P28" i="8"/>
  <c r="R25" i="8" l="1"/>
  <c r="Q24" i="8"/>
  <c r="R23" i="8"/>
  <c r="Q22" i="8"/>
  <c r="S21" i="8"/>
  <c r="P20" i="8"/>
  <c r="P19" i="8"/>
  <c r="P18" i="8"/>
  <c r="D33" i="8"/>
  <c r="D26" i="8"/>
  <c r="F46" i="8" l="1"/>
  <c r="G46" i="8"/>
  <c r="H46" i="8"/>
  <c r="I46" i="8"/>
  <c r="J46" i="8"/>
  <c r="K46" i="8"/>
  <c r="L46" i="8"/>
  <c r="O46" i="8"/>
  <c r="P46" i="8"/>
  <c r="Q46" i="8"/>
  <c r="R46" i="8"/>
  <c r="S46" i="8"/>
  <c r="V46" i="8"/>
  <c r="W46" i="8"/>
  <c r="X46" i="8"/>
  <c r="D46" i="8"/>
  <c r="E45" i="8"/>
  <c r="M45" i="8"/>
  <c r="N45" i="8"/>
  <c r="T45" i="8"/>
  <c r="T23" i="8" l="1"/>
  <c r="N23" i="8"/>
  <c r="M23" i="8"/>
  <c r="E23" i="8"/>
  <c r="T32" i="8"/>
  <c r="N32" i="8"/>
  <c r="M32" i="8"/>
  <c r="E32" i="8"/>
  <c r="F33" i="8"/>
  <c r="G33" i="8"/>
  <c r="H33" i="8"/>
  <c r="I33" i="8"/>
  <c r="J33" i="8"/>
  <c r="K33" i="8"/>
  <c r="L33" i="8"/>
  <c r="O33" i="8"/>
  <c r="P33" i="8"/>
  <c r="Q33" i="8"/>
  <c r="R33" i="8"/>
  <c r="S33" i="8"/>
  <c r="V33" i="8"/>
  <c r="W33" i="8"/>
  <c r="X33" i="8"/>
  <c r="F50" i="8" l="1"/>
  <c r="G50" i="8"/>
  <c r="H50" i="8"/>
  <c r="I50" i="8"/>
  <c r="J50" i="8"/>
  <c r="K50" i="8"/>
  <c r="L50" i="8"/>
  <c r="O50" i="8"/>
  <c r="Q50" i="8"/>
  <c r="R50" i="8"/>
  <c r="S50" i="8"/>
  <c r="V50" i="8"/>
  <c r="W50" i="8"/>
  <c r="X50" i="8"/>
  <c r="D50" i="8"/>
  <c r="T49" i="8"/>
  <c r="N49" i="8"/>
  <c r="M49" i="8"/>
  <c r="E49" i="8"/>
  <c r="T31" i="8"/>
  <c r="T33" i="8" s="1"/>
  <c r="N31" i="8"/>
  <c r="N33" i="8" s="1"/>
  <c r="M31" i="8"/>
  <c r="M33" i="8" s="1"/>
  <c r="E31" i="8"/>
  <c r="E33" i="8" s="1"/>
  <c r="F38" i="8" l="1"/>
  <c r="G38" i="8"/>
  <c r="H38" i="8"/>
  <c r="I38" i="8"/>
  <c r="J38" i="8"/>
  <c r="K38" i="8"/>
  <c r="L38" i="8"/>
  <c r="O38" i="8"/>
  <c r="P38" i="8"/>
  <c r="Q38" i="8"/>
  <c r="S38" i="8"/>
  <c r="V38" i="8"/>
  <c r="W38" i="8"/>
  <c r="X38" i="8"/>
  <c r="D38" i="8"/>
  <c r="G26" i="8"/>
  <c r="H26" i="8"/>
  <c r="I26" i="8"/>
  <c r="J26" i="8"/>
  <c r="K26" i="8"/>
  <c r="L26" i="8"/>
  <c r="O26" i="8"/>
  <c r="S26" i="8"/>
  <c r="V26" i="8"/>
  <c r="W26" i="8"/>
  <c r="X26" i="8"/>
  <c r="F29" i="8"/>
  <c r="G29" i="8"/>
  <c r="H29" i="8"/>
  <c r="I29" i="8"/>
  <c r="J29" i="8"/>
  <c r="K29" i="8"/>
  <c r="L29" i="8"/>
  <c r="O29" i="8"/>
  <c r="Q29" i="8"/>
  <c r="R29" i="8"/>
  <c r="S29" i="8"/>
  <c r="V29" i="8"/>
  <c r="W29" i="8"/>
  <c r="X29" i="8"/>
  <c r="D29" i="8"/>
  <c r="D39" i="8" l="1"/>
  <c r="X39" i="8"/>
  <c r="W39" i="8"/>
  <c r="V39" i="8"/>
  <c r="S39" i="8"/>
  <c r="O39" i="8"/>
  <c r="L39" i="8"/>
  <c r="K39" i="8"/>
  <c r="J39" i="8"/>
  <c r="I39" i="8"/>
  <c r="H39" i="8"/>
  <c r="G39" i="8"/>
  <c r="T28" i="8"/>
  <c r="T29" i="8" s="1"/>
  <c r="P29" i="8"/>
  <c r="N28" i="8"/>
  <c r="N29" i="8" s="1"/>
  <c r="M28" i="8"/>
  <c r="M29" i="8" s="1"/>
  <c r="E28" i="8"/>
  <c r="E29" i="8" s="1"/>
  <c r="E25" i="8"/>
  <c r="M25" i="8"/>
  <c r="N25" i="8"/>
  <c r="T25" i="8"/>
  <c r="E37" i="8" l="1"/>
  <c r="M37" i="8"/>
  <c r="N37" i="8"/>
  <c r="T37" i="8"/>
  <c r="E22" i="8"/>
  <c r="M22" i="8"/>
  <c r="N22" i="8"/>
  <c r="T22" i="8"/>
  <c r="E24" i="8"/>
  <c r="M24" i="8"/>
  <c r="N24" i="8"/>
  <c r="T24" i="8"/>
  <c r="E36" i="8" l="1"/>
  <c r="M36" i="8"/>
  <c r="N36" i="8"/>
  <c r="T36" i="8"/>
  <c r="G53" i="8"/>
  <c r="G54" i="8" s="1"/>
  <c r="H53" i="8"/>
  <c r="H54" i="8" s="1"/>
  <c r="I53" i="8"/>
  <c r="I54" i="8" s="1"/>
  <c r="J53" i="8"/>
  <c r="J54" i="8" s="1"/>
  <c r="K53" i="8"/>
  <c r="K54" i="8" s="1"/>
  <c r="L53" i="8"/>
  <c r="L54" i="8" s="1"/>
  <c r="O53" i="8"/>
  <c r="O54" i="8" s="1"/>
  <c r="P53" i="8"/>
  <c r="Q53" i="8"/>
  <c r="Q54" i="8" s="1"/>
  <c r="V53" i="8"/>
  <c r="V54" i="8" s="1"/>
  <c r="W53" i="8"/>
  <c r="W54" i="8" s="1"/>
  <c r="X53" i="8"/>
  <c r="X54" i="8" s="1"/>
  <c r="D53" i="8"/>
  <c r="D54" i="8" s="1"/>
  <c r="T48" i="8"/>
  <c r="T50" i="8" s="1"/>
  <c r="R53" i="8" l="1"/>
  <c r="R54" i="8" s="1"/>
  <c r="F53" i="8"/>
  <c r="F54" i="8" s="1"/>
  <c r="R26" i="8"/>
  <c r="S53" i="8"/>
  <c r="F26" i="8" l="1"/>
  <c r="F39" i="8" s="1"/>
  <c r="V55" i="8"/>
  <c r="T53" i="8"/>
  <c r="N53" i="8"/>
  <c r="M53" i="8"/>
  <c r="E53" i="8"/>
  <c r="P50" i="8"/>
  <c r="P54" i="8" s="1"/>
  <c r="F55" i="8" l="1"/>
  <c r="W55" i="8"/>
  <c r="X55" i="8"/>
  <c r="S54" i="8"/>
  <c r="P26" i="8"/>
  <c r="P39" i="8" s="1"/>
  <c r="Q26" i="8" l="1"/>
  <c r="Q39" i="8" s="1"/>
  <c r="R38" i="8"/>
  <c r="R39" i="8" s="1"/>
  <c r="E21" i="8"/>
  <c r="E20" i="8"/>
  <c r="E18" i="8"/>
  <c r="E19" i="8"/>
  <c r="M18" i="8"/>
  <c r="N18" i="8"/>
  <c r="T18" i="8"/>
  <c r="M19" i="8"/>
  <c r="N19" i="8"/>
  <c r="T19" i="8"/>
  <c r="M20" i="8"/>
  <c r="N20" i="8"/>
  <c r="T20" i="8"/>
  <c r="M21" i="8"/>
  <c r="N21" i="8"/>
  <c r="T21" i="8"/>
  <c r="T26" i="8" l="1"/>
  <c r="N26" i="8"/>
  <c r="M26" i="8"/>
  <c r="E26" i="8"/>
  <c r="T35" i="8"/>
  <c r="T38" i="8" s="1"/>
  <c r="T39" i="8" s="1"/>
  <c r="T44" i="8"/>
  <c r="T43" i="8"/>
  <c r="T46" i="8" l="1"/>
  <c r="T54" i="8" s="1"/>
  <c r="G55" i="8"/>
  <c r="H55" i="8"/>
  <c r="I55" i="8"/>
  <c r="J55" i="8"/>
  <c r="K55" i="8"/>
  <c r="L55" i="8"/>
  <c r="O55" i="8"/>
  <c r="P55" i="8"/>
  <c r="Q55" i="8"/>
  <c r="R55" i="8"/>
  <c r="S55" i="8"/>
  <c r="T55" i="8" l="1"/>
  <c r="N48" i="8"/>
  <c r="N50" i="8" s="1"/>
  <c r="M48" i="8"/>
  <c r="M50" i="8" s="1"/>
  <c r="E48" i="8"/>
  <c r="E50" i="8" s="1"/>
  <c r="E44" i="8"/>
  <c r="M44" i="8"/>
  <c r="N44" i="8"/>
  <c r="N43" i="8"/>
  <c r="M43" i="8"/>
  <c r="E43" i="8"/>
  <c r="C61" i="8"/>
  <c r="N35" i="8"/>
  <c r="M35" i="8"/>
  <c r="E35" i="8"/>
  <c r="N46" i="8" l="1"/>
  <c r="M46" i="8"/>
  <c r="M54" i="8" s="1"/>
  <c r="E46" i="8"/>
  <c r="E54" i="8" s="1"/>
  <c r="E60" i="8" s="1"/>
  <c r="N54" i="8"/>
  <c r="E38" i="8"/>
  <c r="E39" i="8" s="1"/>
  <c r="E59" i="8" s="1"/>
  <c r="M38" i="8"/>
  <c r="M39" i="8" s="1"/>
  <c r="N38" i="8"/>
  <c r="N39" i="8" s="1"/>
  <c r="D55" i="8"/>
  <c r="B14" i="8"/>
  <c r="C14" i="8" s="1"/>
  <c r="D14" i="8" s="1"/>
  <c r="E14" i="8" s="1"/>
  <c r="F14" i="8" s="1"/>
  <c r="G14" i="8" s="1"/>
  <c r="H14" i="8" s="1"/>
  <c r="I14" i="8" s="1"/>
  <c r="J14" i="8" s="1"/>
  <c r="K14" i="8" s="1"/>
  <c r="L14" i="8" s="1"/>
  <c r="M14" i="8" s="1"/>
  <c r="N14" i="8" s="1"/>
  <c r="O14" i="8" s="1"/>
  <c r="P14" i="8" s="1"/>
  <c r="Q14" i="8" s="1"/>
  <c r="R14" i="8" s="1"/>
  <c r="S14" i="8" s="1"/>
  <c r="T14" i="8" s="1"/>
  <c r="U14" i="8" s="1"/>
  <c r="V14" i="8" s="1"/>
  <c r="W14" i="8" s="1"/>
  <c r="X14" i="8" s="1"/>
  <c r="E55" i="8" l="1"/>
  <c r="E61" i="8" s="1"/>
  <c r="M55" i="8"/>
  <c r="N55" i="8"/>
</calcChain>
</file>

<file path=xl/sharedStrings.xml><?xml version="1.0" encoding="utf-8"?>
<sst xmlns="http://schemas.openxmlformats.org/spreadsheetml/2006/main" count="403" uniqueCount="152">
  <si>
    <t>№ з/п</t>
  </si>
  <si>
    <t>Найменування заходів (пооб'єктно)</t>
  </si>
  <si>
    <t xml:space="preserve">(назва підприємства) </t>
  </si>
  <si>
    <t>І кв.</t>
  </si>
  <si>
    <t>ІІ кв.</t>
  </si>
  <si>
    <t>ІІІ кв.</t>
  </si>
  <si>
    <t>аморти   заційні відраху   вання</t>
  </si>
  <si>
    <t xml:space="preserve">загальна сума </t>
  </si>
  <si>
    <t>ВОДОПОСТАЧАННЯ</t>
  </si>
  <si>
    <t>ВОДОВІДВЕДЕННЯ</t>
  </si>
  <si>
    <t>виробничі інвестиції з прибутку</t>
  </si>
  <si>
    <t>№ аркуша обгрунтовуючих материалів</t>
  </si>
  <si>
    <t>підлягають поверненню</t>
  </si>
  <si>
    <t xml:space="preserve"> не підлягають поверненню </t>
  </si>
  <si>
    <t>х</t>
  </si>
  <si>
    <t>2.2.</t>
  </si>
  <si>
    <t>2.2.1.</t>
  </si>
  <si>
    <t>отримані у плановому періоді позичкові кошти фінансових установ, що підлягають поверненню</t>
  </si>
  <si>
    <t>госпо-      дарський  (вартість    матеріаль-них ресурсів)</t>
  </si>
  <si>
    <t>підряд-  ний</t>
  </si>
  <si>
    <t>Фінансовий план використання коштів на виконання інвестиційної програми за джерелами фінансування, тис.грн. (без ПДВ)</t>
  </si>
  <si>
    <t>Рівненського обласного виробничого комунального підприємства водопровідно-каналізаційного господарства "Рівнеоблводоканал"</t>
  </si>
  <si>
    <t>1.2.</t>
  </si>
  <si>
    <t>Кількісний показник (одиниця виміру)</t>
  </si>
  <si>
    <t>Сума позичкових коштів та відсотків за їх використання, що підлягає поверненню у планованому періоді, тис.грн. (без ПДВ)</t>
  </si>
  <si>
    <t>Сума інших залучених коштів, що підлягає поверненню у планованому періоді, тис.грн. (без ПДВ)</t>
  </si>
  <si>
    <t>Кошти, що враховуються у структурі тарифів гр.5+гр.6+гр.11+гр.12 тис.грн. (без ПДВ)</t>
  </si>
  <si>
    <t xml:space="preserve"> За способом виконання, тис. грн (без ПДВ)</t>
  </si>
  <si>
    <t>Графік здійснення заходів та використання коштів на планований період, тис.грн. (без ПДВ)</t>
  </si>
  <si>
    <t>отримані у плановому періоді бюджетні кошти, що не підлянають поверненню</t>
  </si>
  <si>
    <t>інші залучені кошти,  отримані у планованому періоді, з них.</t>
  </si>
  <si>
    <t>IV кв.</t>
  </si>
  <si>
    <t>ЗАТВЕРДЖЕНО                                             Директор РОВКП ВКГ                                                         "Рівнеоблводоканал"                                             ____________ А.П.Карауш                       "_____"_________20__ року</t>
  </si>
  <si>
    <r>
      <rPr>
        <b/>
        <sz val="12"/>
        <rFont val="Times New Roman"/>
        <family val="1"/>
        <charset val="204"/>
      </rPr>
      <t xml:space="preserve">ПОГОДЖЕНО     </t>
    </r>
    <r>
      <rPr>
        <sz val="12"/>
        <rFont val="Times New Roman"/>
        <family val="1"/>
        <charset val="204"/>
      </rPr>
      <t xml:space="preserve">                                                                Директор Департаменту житлово-комунального господарства, енергетики та енергоефективності                                 ______________________В.Л. Пшеюк                                     "_____"____________20__ року                                 </t>
    </r>
  </si>
  <si>
    <t>Усього по Інвестиційній програмі</t>
  </si>
  <si>
    <t>Заходи щодо забезпечення технологічного та/або комерційного обліку ресурсів</t>
  </si>
  <si>
    <t>2.2.2.</t>
  </si>
  <si>
    <t>водопостачання</t>
  </si>
  <si>
    <t>водовідведення</t>
  </si>
  <si>
    <t>разом</t>
  </si>
  <si>
    <t>Усього за розділом 1.</t>
  </si>
  <si>
    <t>Головний інженер</t>
  </si>
  <si>
    <r>
      <t xml:space="preserve">ПОГОДЖЕНО                                                                     </t>
    </r>
    <r>
      <rPr>
        <sz val="12"/>
        <rFont val="Times New Roman"/>
        <family val="1"/>
        <charset val="204"/>
      </rPr>
      <t xml:space="preserve">рішенням Рівненської обласної ради                     від__________________№_____________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</si>
  <si>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Технічне переоснащення запірної арматури на водопровідних системах м.Рівне для регулювання зон тиску</t>
  </si>
  <si>
    <t>Заходи зі зниження питомих витрат, а також втрат ресурсів, з них</t>
  </si>
  <si>
    <t>Заходи щодо підвищення якості послуг з централізованого водопостачання, з них:</t>
  </si>
  <si>
    <t>Заходи щодо підвищення екологічної безпеки та охорони навколишнього середовища, з них:</t>
  </si>
  <si>
    <t>В.В.Єфімов</t>
  </si>
  <si>
    <t>Технічне переоснащення електронасного обладнання артезіанської свердловини №1  в с.Велика Омеляна Рівненського району</t>
  </si>
  <si>
    <t>Технічне переоснащення запірної арматури на водоводі Ø400 мм с.Мнишин Гощанського району</t>
  </si>
  <si>
    <t>придбання засувки Ø400 мм - 1 шт</t>
  </si>
  <si>
    <t>Технічне переоснащення системи управління насосним агрегатом артезіанської свердловини №1 смт. Квасилів Рівненського району</t>
  </si>
  <si>
    <t>Технічне переоснащення насосного обладнання на КНС №14 м. Рівне</t>
  </si>
  <si>
    <t>Технічне переоснащення насосного обладнання на КНС №10 м. Рівне</t>
  </si>
  <si>
    <t>Реконструкція самопливної каналізаційної мережі по вул.Замковій в м.Рівному</t>
  </si>
  <si>
    <t>реконструкція самоплвноїї каналізаційної мережі</t>
  </si>
  <si>
    <t>Технічне переоснащення електронасного обладнання артезіанської свердловини №10 с. Новомильськ Здолбунівського району</t>
  </si>
  <si>
    <t>Реконструкція водопроводу по вул.Ст.Бандери до вул. Хмільної в місті Рівне</t>
  </si>
  <si>
    <t>Річний інвестиційний план 2019 рік</t>
  </si>
  <si>
    <t>з урахуванням:</t>
  </si>
  <si>
    <t>Економія паливно-енергетичних ресурсів            (кВт/год/рік)</t>
  </si>
  <si>
    <t>Економія фонду заробітної плати                                                                          (тис. грн/рік)</t>
  </si>
  <si>
    <t>Економічний ефект (тис. грн )**</t>
  </si>
  <si>
    <t>Строк окупності (місяців)*</t>
  </si>
  <si>
    <t xml:space="preserve"> Будівництво, реконструкція та модернізація об’єктів водопостачання, з урахуванням:</t>
  </si>
  <si>
    <t xml:space="preserve"> Заходи зі зниження питомих витрат, а також втрат ресурсів, з них:</t>
  </si>
  <si>
    <t>1.1.</t>
  </si>
  <si>
    <t>Заходи щодо забезпечення технологічного та/або комерційного обліку ресурсів, з них:</t>
  </si>
  <si>
    <t>1.2.1.</t>
  </si>
  <si>
    <t>І</t>
  </si>
  <si>
    <t>Технічне переоснащення системи обліку артезіанської свердловини №24 майданчика "Горбаків"</t>
  </si>
  <si>
    <t>Усього за підпунктом 1.1</t>
  </si>
  <si>
    <t>Усього за підпунктом 1.2</t>
  </si>
  <si>
    <t>1.4.</t>
  </si>
  <si>
    <t>Усього за підпунктом 1.4</t>
  </si>
  <si>
    <t>1.4.1.</t>
  </si>
  <si>
    <t>1.4.2.</t>
  </si>
  <si>
    <t>1.4.3.</t>
  </si>
  <si>
    <t>1.3.</t>
  </si>
  <si>
    <t>Заходи щодо зменшення обсягу витрат води на технологічні потреби, з них:</t>
  </si>
  <si>
    <t>1.3.1.</t>
  </si>
  <si>
    <t>Оснащення служби головного механіка апаратами для зварювання пластмасових труб</t>
  </si>
  <si>
    <t>придбання апаратів для зварювання пластмасових труб Ø40-160 мм - 1 шт. Ø90-315 мм - 1 шт., Ø280-630 мм - 1 шт.</t>
  </si>
  <si>
    <t>Усього за підпунктом 1.3</t>
  </si>
  <si>
    <t>ІІ</t>
  </si>
  <si>
    <t>2.1.</t>
  </si>
  <si>
    <t xml:space="preserve"> Будівництво, реконструкція та модернізація об’єктів водовідведення, з урахуванням:</t>
  </si>
  <si>
    <t>Усього за підпунктом 2.1</t>
  </si>
  <si>
    <t>Технічне переоснащення системи обліку очисних споруд каналізації смт. Гоща</t>
  </si>
  <si>
    <t>придбання ультразвукового двоканального лічильника стоків Ø100 мм - 1 шт.</t>
  </si>
  <si>
    <t>Технічне переоснащення системи обліку очисних споруд каналізації с.Олександрія Рівненського району</t>
  </si>
  <si>
    <t>придбання ультразвукового одноканального лічильника стоків Ø100 мм - 1 шт.</t>
  </si>
  <si>
    <t>Усього за підпунктом 2.2</t>
  </si>
  <si>
    <t>2.5.</t>
  </si>
  <si>
    <t>2.5.1.</t>
  </si>
  <si>
    <t>Усього за підпунктом 2.5.</t>
  </si>
  <si>
    <t>Усього за розділом ІІ</t>
  </si>
  <si>
    <t>1.3.2.</t>
  </si>
  <si>
    <t>Оснащення служби головного механіка дизельним зварювальним генератором</t>
  </si>
  <si>
    <t>придбання зварювального генератоа потужністю 8 кВт</t>
  </si>
  <si>
    <t>придбання насоних агрегатів Q=60 м.куб./год, Н=22 м, Р=9,2 кВ - 2 шт.   та шафи керування насосом 15 кВ - 2 шт., запірної арматури</t>
  </si>
  <si>
    <t>придбання насоного агрегату (Q=300 м.куб./год, Н=35 м, Р=55 кВт, шафи керування, запірної арматури</t>
  </si>
  <si>
    <t>1.1.1.</t>
  </si>
  <si>
    <t>1.1.2.</t>
  </si>
  <si>
    <t>Технічне переоснащення електронасного обладнання артезіанської свердловини №1  в с. Грушвиця-1,  Рівненського району</t>
  </si>
  <si>
    <t>1.1.3.</t>
  </si>
  <si>
    <t>Технічне переоснащення електронасного обладнання артезіанської свердловини №1  в с.Грушвиця-2,  Рівненського району</t>
  </si>
  <si>
    <t>1.1.4.</t>
  </si>
  <si>
    <t>Технічне переоснащення електронасного обладнання артезіанської свердловини №1  водозабірного майданчика №1  м.Рівне</t>
  </si>
  <si>
    <t>Технічне переоснащення електронасного обладнання артезіанської свердловини №1а  водозабірного майданчика №1  м.Рівне</t>
  </si>
  <si>
    <t>1.1.5.</t>
  </si>
  <si>
    <t>Технічне переоснащення електронасного обладнання артезіанської свердловини №7 водозабірного майданчика №4 "Боярка" м. Рівне</t>
  </si>
  <si>
    <t>1.1.6.</t>
  </si>
  <si>
    <t>1.1.7.</t>
  </si>
  <si>
    <t>1.1.8.</t>
  </si>
  <si>
    <t>2.1.1.</t>
  </si>
  <si>
    <t>2.1.2.</t>
  </si>
  <si>
    <t>2.1.3.</t>
  </si>
  <si>
    <t>Технічне переоснащення запірної арматури на ГКНС м. Рівне</t>
  </si>
  <si>
    <t>придбання засувки Ø500 мм з електроприводом- 1 шт</t>
  </si>
  <si>
    <t>придбання насосного агрегату з параметрами Q= 20 м.куб./год, Н=82,9 м, Pдв.=9,2 кВ та станції управління "Каскад", проводу ВПП6 -180м, прилад сигналізації - 1 шт</t>
  </si>
  <si>
    <t>придбання насосного агрегату з параметрами Q= 7 м.куб./год, Н=79,3 м, Pдв.=3 кВ, та станцію управління "Каскад", водопідйомну колону Ø50 мм - 40 м, провід ВПП6 - 150 м</t>
  </si>
  <si>
    <t>придбання насосного агрегату з параметрами Q= 65 м.куб./год, Н=71 м,  Pдв.=18,5 кВ та шафи керуавння насосом 22 кВт - 1 шт., провід ВПП16 - 220 м</t>
  </si>
  <si>
    <t>придбання шафи керування насосм 22 кВт - 1 шт.. водопідйомної колони Ø100 - 75 м, прилад сигналізації - 1 шт.</t>
  </si>
  <si>
    <t>придбання насосного агрегату з параметрами Q= 70 м.куб./год, Н=111 м, Pдв.=37 кВ та шафи керуавння насосом 37 кВт - 1 шт., провід ВПП25 - 250 м</t>
  </si>
  <si>
    <t>придбання лічильника води Ø150 мм - 1 шт.</t>
  </si>
  <si>
    <t>заміна аварійних ділянок з Ø350 мм на Ø200 мм довжиною 491,5 м</t>
  </si>
  <si>
    <t>придбання насосного агрегату з параметрами Q= 65 м.куб./год, Н=71 м,  Pдв.=18,5 кВ та шафи керування  насосом 22 кВт - 1 шт.,  провід ВПП16 - 180 м</t>
  </si>
  <si>
    <t>придбання засувок Ø300 мм - 3 шт., засувки Ø400 мм - 1 шт., та демонтажних вставок до них</t>
  </si>
  <si>
    <t xml:space="preserve">придбання насосного агрегату з параметрами Q= 65 м.куб./год, Н=100 м, Pдв.=26 кВ та шафи керуавння насосом 30кВт - 1 шт., провід ВПП16 - 220 м, </t>
  </si>
  <si>
    <t>придбання насосного агрегату з параметрами Q= 4,8 м.куб./год, Н=52 м,  Pдв.=1,5 кВ</t>
  </si>
  <si>
    <t>Додаток  4                                                                                                                                                                                                     до  Порядку розроблення, погодження та затвердження  інвестиційних програм суб’єктів господарювання у сфері  централізованого водопостачання та водовідведення</t>
  </si>
  <si>
    <t>стор.51</t>
  </si>
  <si>
    <t>стор.63</t>
  </si>
  <si>
    <t>стор.79</t>
  </si>
  <si>
    <t>стор.86</t>
  </si>
  <si>
    <t>стор.99</t>
  </si>
  <si>
    <t>стор.112</t>
  </si>
  <si>
    <t>стор.124</t>
  </si>
  <si>
    <t>стор.140</t>
  </si>
  <si>
    <t>стор.158</t>
  </si>
  <si>
    <t>стор.264</t>
  </si>
  <si>
    <t>стор.153</t>
  </si>
  <si>
    <t>стор.169</t>
  </si>
  <si>
    <t>стор.175</t>
  </si>
  <si>
    <t>стор.182</t>
  </si>
  <si>
    <t>стор.191</t>
  </si>
  <si>
    <t>стор.215</t>
  </si>
  <si>
    <t>стор.235</t>
  </si>
  <si>
    <t>стор.248</t>
  </si>
  <si>
    <t>стр.254</t>
  </si>
  <si>
    <t>стор.259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</si>
</sst>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00"/>
    <numFmt numFmtId="166" formatCode="#,##0.00_ ;\-#,##0.00\ "/>
  </numFmts>
  <fonts count="24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7.5"/>
      <name val="Times New Roman"/>
      <family val="1"/>
      <charset val="204"/>
    </font>
    <font>
      <b/>
      <sz val="7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3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139">
    <xf numFmtId="0" fontId="0" fillId="0" borderId="0" xfId="0"/>
    <xf numFmtId="0" fontId="7" fillId="0" borderId="0" xfId="0" applyFont="1"/>
    <xf numFmtId="0" fontId="7" fillId="2" borderId="0" xfId="0" applyFont="1" applyFill="1"/>
    <xf numFmtId="0" fontId="7" fillId="0" borderId="0" xfId="0" applyFont="1" applyFill="1"/>
    <xf numFmtId="0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64" fontId="14" fillId="0" borderId="0" xfId="0" applyNumberFormat="1" applyFont="1" applyBorder="1" applyAlignment="1">
      <alignment vertical="center" wrapText="1"/>
    </xf>
    <xf numFmtId="0" fontId="6" fillId="2" borderId="0" xfId="0" applyFont="1" applyFill="1"/>
    <xf numFmtId="49" fontId="17" fillId="0" borderId="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wrapText="1"/>
    </xf>
    <xf numFmtId="0" fontId="3" fillId="0" borderId="1" xfId="1" applyNumberFormat="1" applyFont="1" applyFill="1" applyBorder="1" applyAlignment="1" applyProtection="1">
      <alignment horizontal="left" vertical="center" wrapText="1"/>
    </xf>
    <xf numFmtId="0" fontId="9" fillId="0" borderId="0" xfId="0" applyFont="1"/>
    <xf numFmtId="165" fontId="7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justify" wrapText="1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justify" wrapText="1"/>
    </xf>
    <xf numFmtId="0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/>
    </xf>
    <xf numFmtId="0" fontId="9" fillId="0" borderId="0" xfId="0" applyNumberFormat="1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wrapText="1"/>
    </xf>
    <xf numFmtId="165" fontId="7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2" fontId="7" fillId="0" borderId="0" xfId="0" applyNumberFormat="1" applyFont="1"/>
    <xf numFmtId="2" fontId="7" fillId="0" borderId="0" xfId="0" applyNumberFormat="1" applyFont="1" applyAlignment="1">
      <alignment horizontal="center" wrapText="1"/>
    </xf>
    <xf numFmtId="2" fontId="10" fillId="0" borderId="0" xfId="0" applyNumberFormat="1" applyFont="1" applyAlignment="1">
      <alignment wrapText="1"/>
    </xf>
    <xf numFmtId="2" fontId="10" fillId="0" borderId="0" xfId="0" applyNumberFormat="1" applyFont="1" applyAlignment="1">
      <alignment horizontal="left" vertical="top" wrapText="1"/>
    </xf>
    <xf numFmtId="2" fontId="7" fillId="0" borderId="0" xfId="0" applyNumberFormat="1" applyFont="1" applyAlignment="1">
      <alignment horizontal="left" vertical="center" wrapText="1"/>
    </xf>
    <xf numFmtId="2" fontId="7" fillId="0" borderId="0" xfId="0" applyNumberFormat="1" applyFont="1" applyAlignment="1">
      <alignment vertical="center" wrapText="1"/>
    </xf>
    <xf numFmtId="2" fontId="11" fillId="0" borderId="0" xfId="0" applyNumberFormat="1" applyFont="1" applyAlignment="1">
      <alignment vertical="center" wrapText="1"/>
    </xf>
    <xf numFmtId="2" fontId="11" fillId="0" borderId="0" xfId="0" applyNumberFormat="1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justify" wrapText="1"/>
    </xf>
    <xf numFmtId="2" fontId="12" fillId="0" borderId="1" xfId="0" applyNumberFormat="1" applyFont="1" applyBorder="1" applyAlignment="1">
      <alignment horizontal="center" vertical="center" wrapText="1"/>
    </xf>
    <xf numFmtId="2" fontId="3" fillId="0" borderId="1" xfId="1" applyNumberFormat="1" applyFont="1" applyFill="1" applyBorder="1" applyAlignment="1" applyProtection="1">
      <alignment horizontal="center" vertical="center" wrapText="1"/>
    </xf>
    <xf numFmtId="2" fontId="3" fillId="6" borderId="1" xfId="1" applyNumberFormat="1" applyFont="1" applyFill="1" applyBorder="1" applyAlignment="1" applyProtection="1">
      <alignment horizontal="center" vertical="center" wrapText="1"/>
    </xf>
    <xf numFmtId="2" fontId="3" fillId="5" borderId="1" xfId="1" applyNumberFormat="1" applyFont="1" applyFill="1" applyBorder="1" applyAlignment="1" applyProtection="1">
      <alignment horizontal="center" vertical="center" wrapText="1"/>
    </xf>
    <xf numFmtId="2" fontId="7" fillId="5" borderId="1" xfId="0" applyNumberFormat="1" applyFont="1" applyFill="1" applyBorder="1" applyAlignment="1">
      <alignment horizontal="center" wrapText="1"/>
    </xf>
    <xf numFmtId="2" fontId="7" fillId="4" borderId="1" xfId="0" applyNumberFormat="1" applyFont="1" applyFill="1" applyBorder="1" applyAlignment="1">
      <alignment horizontal="center" wrapText="1"/>
    </xf>
    <xf numFmtId="2" fontId="10" fillId="4" borderId="1" xfId="0" applyNumberFormat="1" applyFont="1" applyFill="1" applyBorder="1" applyAlignment="1">
      <alignment horizontal="center" wrapText="1"/>
    </xf>
    <xf numFmtId="2" fontId="7" fillId="3" borderId="0" xfId="0" applyNumberFormat="1" applyFont="1" applyFill="1" applyBorder="1" applyAlignment="1">
      <alignment wrapText="1"/>
    </xf>
    <xf numFmtId="2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/>
    </xf>
    <xf numFmtId="2" fontId="18" fillId="0" borderId="0" xfId="0" applyNumberFormat="1" applyFont="1"/>
    <xf numFmtId="2" fontId="11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/>
    <xf numFmtId="2" fontId="11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9" fillId="0" borderId="0" xfId="0" applyNumberFormat="1" applyFont="1"/>
    <xf numFmtId="2" fontId="14" fillId="0" borderId="0" xfId="0" applyNumberFormat="1" applyFont="1" applyBorder="1" applyAlignment="1">
      <alignment vertical="center" wrapText="1"/>
    </xf>
    <xf numFmtId="2" fontId="15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right"/>
    </xf>
    <xf numFmtId="2" fontId="5" fillId="0" borderId="0" xfId="0" applyNumberFormat="1" applyFont="1" applyBorder="1"/>
    <xf numFmtId="2" fontId="3" fillId="0" borderId="0" xfId="0" applyNumberFormat="1" applyFont="1" applyBorder="1"/>
    <xf numFmtId="2" fontId="7" fillId="0" borderId="0" xfId="0" applyNumberFormat="1" applyFont="1" applyBorder="1"/>
    <xf numFmtId="2" fontId="21" fillId="0" borderId="0" xfId="0" applyNumberFormat="1" applyFont="1" applyAlignment="1">
      <alignment horizontal="center" vertical="center"/>
    </xf>
    <xf numFmtId="0" fontId="10" fillId="0" borderId="0" xfId="0" applyFont="1" applyAlignment="1">
      <alignment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horizontal="center" vertical="justify" wrapText="1"/>
    </xf>
    <xf numFmtId="0" fontId="10" fillId="0" borderId="8" xfId="1" applyNumberFormat="1" applyFont="1" applyFill="1" applyBorder="1" applyAlignment="1" applyProtection="1">
      <alignment horizontal="left" vertical="center" wrapText="1"/>
    </xf>
    <xf numFmtId="165" fontId="10" fillId="0" borderId="1" xfId="0" applyNumberFormat="1" applyFont="1" applyFill="1" applyBorder="1" applyAlignment="1">
      <alignment horizontal="left" vertical="center" wrapText="1"/>
    </xf>
    <xf numFmtId="0" fontId="10" fillId="0" borderId="1" xfId="1" applyNumberFormat="1" applyFont="1" applyFill="1" applyBorder="1" applyAlignment="1" applyProtection="1">
      <alignment horizontal="left" vertical="center" wrapText="1"/>
    </xf>
    <xf numFmtId="165" fontId="10" fillId="0" borderId="8" xfId="0" applyNumberFormat="1" applyFont="1" applyFill="1" applyBorder="1" applyAlignment="1">
      <alignment horizontal="left" vertical="center" wrapText="1"/>
    </xf>
    <xf numFmtId="166" fontId="23" fillId="0" borderId="0" xfId="0" applyNumberFormat="1" applyFont="1" applyBorder="1" applyAlignment="1">
      <alignment vertical="center" wrapText="1"/>
    </xf>
    <xf numFmtId="165" fontId="23" fillId="0" borderId="0" xfId="0" applyNumberFormat="1" applyFont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wrapText="1"/>
    </xf>
    <xf numFmtId="165" fontId="10" fillId="0" borderId="0" xfId="0" applyNumberFormat="1" applyFont="1" applyAlignment="1">
      <alignment horizontal="center" wrapText="1"/>
    </xf>
    <xf numFmtId="1" fontId="13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 wrapText="1"/>
    </xf>
    <xf numFmtId="1" fontId="22" fillId="0" borderId="1" xfId="0" applyNumberFormat="1" applyFont="1" applyBorder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left" vertical="top" wrapText="1"/>
    </xf>
    <xf numFmtId="2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textRotation="90" wrapText="1"/>
    </xf>
    <xf numFmtId="2" fontId="12" fillId="0" borderId="2" xfId="0" applyNumberFormat="1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justify" wrapText="1"/>
    </xf>
    <xf numFmtId="2" fontId="12" fillId="0" borderId="1" xfId="1" applyNumberFormat="1" applyFont="1" applyFill="1" applyBorder="1" applyAlignment="1" applyProtection="1">
      <alignment horizontal="center" vertical="center" wrapText="1"/>
      <protection locked="0"/>
    </xf>
    <xf numFmtId="2" fontId="12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/>
    </xf>
    <xf numFmtId="165" fontId="7" fillId="6" borderId="9" xfId="0" applyNumberFormat="1" applyFont="1" applyFill="1" applyBorder="1" applyAlignment="1">
      <alignment horizontal="center" vertical="center"/>
    </xf>
    <xf numFmtId="165" fontId="7" fillId="6" borderId="3" xfId="0" applyNumberFormat="1" applyFont="1" applyFill="1" applyBorder="1" applyAlignment="1">
      <alignment horizontal="center" vertical="center"/>
    </xf>
    <xf numFmtId="165" fontId="7" fillId="6" borderId="4" xfId="0" applyNumberFormat="1" applyFont="1" applyFill="1" applyBorder="1" applyAlignment="1">
      <alignment horizontal="center" vertical="center"/>
    </xf>
    <xf numFmtId="49" fontId="6" fillId="4" borderId="9" xfId="0" applyNumberFormat="1" applyFont="1" applyFill="1" applyBorder="1" applyAlignment="1">
      <alignment horizontal="left" vertical="center"/>
    </xf>
    <xf numFmtId="49" fontId="6" fillId="4" borderId="3" xfId="0" applyNumberFormat="1" applyFont="1" applyFill="1" applyBorder="1" applyAlignment="1">
      <alignment horizontal="left" vertical="center"/>
    </xf>
    <xf numFmtId="49" fontId="6" fillId="4" borderId="4" xfId="0" applyNumberFormat="1" applyFont="1" applyFill="1" applyBorder="1" applyAlignment="1">
      <alignment horizontal="left" vertical="center"/>
    </xf>
    <xf numFmtId="49" fontId="6" fillId="5" borderId="9" xfId="0" applyNumberFormat="1" applyFont="1" applyFill="1" applyBorder="1" applyAlignment="1">
      <alignment horizontal="left" vertical="center"/>
    </xf>
    <xf numFmtId="49" fontId="6" fillId="5" borderId="3" xfId="0" applyNumberFormat="1" applyFont="1" applyFill="1" applyBorder="1" applyAlignment="1">
      <alignment horizontal="left" vertical="center"/>
    </xf>
    <xf numFmtId="49" fontId="6" fillId="5" borderId="4" xfId="0" applyNumberFormat="1" applyFont="1" applyFill="1" applyBorder="1" applyAlignment="1">
      <alignment horizontal="left" vertical="center"/>
    </xf>
    <xf numFmtId="0" fontId="3" fillId="0" borderId="9" xfId="1" applyNumberFormat="1" applyFont="1" applyFill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 applyProtection="1">
      <alignment horizontal="center" vertical="center" wrapText="1"/>
    </xf>
    <xf numFmtId="0" fontId="3" fillId="0" borderId="4" xfId="1" applyNumberFormat="1" applyFont="1" applyFill="1" applyBorder="1" applyAlignment="1" applyProtection="1">
      <alignment horizontal="center" vertical="center" wrapText="1"/>
    </xf>
    <xf numFmtId="0" fontId="5" fillId="0" borderId="9" xfId="1" applyNumberFormat="1" applyFont="1" applyFill="1" applyBorder="1" applyAlignment="1" applyProtection="1">
      <alignment horizontal="center" vertical="center" wrapText="1"/>
    </xf>
    <xf numFmtId="0" fontId="5" fillId="0" borderId="3" xfId="1" applyNumberFormat="1" applyFont="1" applyFill="1" applyBorder="1" applyAlignment="1" applyProtection="1">
      <alignment horizontal="center" vertical="center" wrapText="1"/>
    </xf>
    <xf numFmtId="0" fontId="5" fillId="0" borderId="4" xfId="1" applyNumberFormat="1" applyFont="1" applyFill="1" applyBorder="1" applyAlignment="1" applyProtection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Border="1"/>
    <xf numFmtId="2" fontId="12" fillId="0" borderId="13" xfId="0" applyNumberFormat="1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6" xfId="0" applyNumberFormat="1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64" fontId="17" fillId="0" borderId="0" xfId="0" applyNumberFormat="1" applyFont="1" applyBorder="1" applyAlignment="1">
      <alignment horizontal="left" wrapText="1"/>
    </xf>
    <xf numFmtId="0" fontId="6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9" fontId="6" fillId="5" borderId="9" xfId="0" applyNumberFormat="1" applyFont="1" applyFill="1" applyBorder="1" applyAlignment="1">
      <alignment horizontal="center"/>
    </xf>
    <xf numFmtId="49" fontId="6" fillId="5" borderId="3" xfId="0" applyNumberFormat="1" applyFont="1" applyFill="1" applyBorder="1" applyAlignment="1">
      <alignment horizontal="center"/>
    </xf>
    <xf numFmtId="49" fontId="6" fillId="5" borderId="4" xfId="0" applyNumberFormat="1" applyFont="1" applyFill="1" applyBorder="1" applyAlignment="1">
      <alignment horizontal="center"/>
    </xf>
    <xf numFmtId="165" fontId="6" fillId="0" borderId="9" xfId="0" applyNumberFormat="1" applyFont="1" applyFill="1" applyBorder="1" applyAlignment="1">
      <alignment horizontal="center"/>
    </xf>
    <xf numFmtId="165" fontId="6" fillId="0" borderId="3" xfId="0" applyNumberFormat="1" applyFont="1" applyFill="1" applyBorder="1" applyAlignment="1">
      <alignment horizontal="center"/>
    </xf>
    <xf numFmtId="165" fontId="6" fillId="0" borderId="4" xfId="0" applyNumberFormat="1" applyFont="1" applyFill="1" applyBorder="1" applyAlignment="1">
      <alignment horizontal="center"/>
    </xf>
    <xf numFmtId="165" fontId="7" fillId="0" borderId="9" xfId="0" applyNumberFormat="1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</cellXfs>
  <cellStyles count="3">
    <cellStyle name="Iau?iue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1"/>
  <sheetViews>
    <sheetView tabSelected="1" view="pageBreakPreview" topLeftCell="A10" zoomScaleSheetLayoutView="100" workbookViewId="0">
      <pane xSplit="5" ySplit="4" topLeftCell="F14" activePane="bottomRight" state="frozen"/>
      <selection activeCell="A10" sqref="A10"/>
      <selection pane="topRight" activeCell="F10" sqref="F10"/>
      <selection pane="bottomLeft" activeCell="A14" sqref="A14"/>
      <selection pane="bottomRight" activeCell="U52" sqref="U52"/>
    </sheetView>
  </sheetViews>
  <sheetFormatPr defaultColWidth="9.1328125" defaultRowHeight="11.65" x14ac:dyDescent="0.35"/>
  <cols>
    <col min="1" max="1" width="5.59765625" style="16" customWidth="1"/>
    <col min="2" max="2" width="18.59765625" style="25" customWidth="1"/>
    <col min="3" max="3" width="11.1328125" style="65" customWidth="1"/>
    <col min="4" max="4" width="10.59765625" style="28" customWidth="1"/>
    <col min="5" max="7" width="8.86328125" style="28" customWidth="1"/>
    <col min="8" max="8" width="9.1328125" style="28"/>
    <col min="9" max="9" width="8.86328125" style="28" customWidth="1"/>
    <col min="10" max="11" width="8.3984375" style="28" customWidth="1"/>
    <col min="12" max="12" width="8.265625" style="28" customWidth="1"/>
    <col min="13" max="13" width="8.3984375" style="28" customWidth="1"/>
    <col min="14" max="14" width="8" style="28" customWidth="1"/>
    <col min="15" max="15" width="7.73046875" style="28" customWidth="1"/>
    <col min="16" max="16" width="8" style="46" customWidth="1"/>
    <col min="17" max="17" width="7.86328125" style="47" customWidth="1"/>
    <col min="18" max="18" width="8.265625" style="48" customWidth="1"/>
    <col min="19" max="19" width="7.86328125" style="48" customWidth="1"/>
    <col min="20" max="20" width="8.265625" style="48" customWidth="1"/>
    <col min="21" max="21" width="9.1328125" style="28"/>
    <col min="22" max="22" width="9.59765625" style="28" customWidth="1"/>
    <col min="23" max="23" width="8.73046875" style="28" customWidth="1"/>
    <col min="24" max="24" width="9.1328125" style="28"/>
    <col min="25" max="16384" width="9.1328125" style="1"/>
  </cols>
  <sheetData>
    <row r="1" spans="1:24" ht="31.5" customHeight="1" x14ac:dyDescent="0.35">
      <c r="L1" s="29"/>
      <c r="M1" s="29"/>
      <c r="O1" s="30"/>
      <c r="P1" s="30"/>
      <c r="Q1" s="30"/>
      <c r="R1" s="80" t="s">
        <v>131</v>
      </c>
      <c r="S1" s="80"/>
      <c r="T1" s="80"/>
      <c r="U1" s="80"/>
      <c r="V1" s="80"/>
      <c r="W1" s="80"/>
      <c r="X1" s="80"/>
    </row>
    <row r="2" spans="1:24" x14ac:dyDescent="0.35">
      <c r="L2" s="29"/>
      <c r="M2" s="29"/>
      <c r="O2" s="30"/>
      <c r="P2" s="30"/>
      <c r="Q2" s="30"/>
      <c r="R2" s="31"/>
      <c r="S2" s="31"/>
      <c r="T2" s="31"/>
      <c r="U2" s="31"/>
      <c r="V2" s="31"/>
      <c r="W2" s="31"/>
      <c r="X2" s="31"/>
    </row>
    <row r="3" spans="1:24" x14ac:dyDescent="0.35">
      <c r="L3" s="29"/>
      <c r="M3" s="29"/>
      <c r="O3" s="30"/>
      <c r="P3" s="30"/>
      <c r="Q3" s="30"/>
      <c r="R3" s="31"/>
      <c r="S3" s="31"/>
      <c r="T3" s="31"/>
      <c r="U3" s="31"/>
      <c r="V3" s="31"/>
      <c r="W3" s="31"/>
      <c r="X3" s="31"/>
    </row>
    <row r="4" spans="1:24" s="5" customFormat="1" ht="113.25" customHeight="1" x14ac:dyDescent="0.35">
      <c r="A4" s="17"/>
      <c r="B4" s="82" t="s">
        <v>42</v>
      </c>
      <c r="C4" s="82"/>
      <c r="D4" s="82"/>
      <c r="E4" s="82"/>
      <c r="F4" s="32"/>
      <c r="G4" s="33"/>
      <c r="H4" s="33"/>
      <c r="I4" s="83" t="s">
        <v>33</v>
      </c>
      <c r="J4" s="83"/>
      <c r="K4" s="83"/>
      <c r="L4" s="83"/>
      <c r="M4" s="83"/>
      <c r="N4" s="29"/>
      <c r="O4" s="29"/>
      <c r="P4" s="34"/>
      <c r="Q4" s="34"/>
      <c r="R4" s="34"/>
      <c r="S4" s="34"/>
      <c r="T4" s="81" t="s">
        <v>32</v>
      </c>
      <c r="U4" s="81"/>
      <c r="V4" s="81"/>
      <c r="W4" s="81"/>
      <c r="X4" s="81"/>
    </row>
    <row r="5" spans="1:24" s="5" customFormat="1" ht="15.4" x14ac:dyDescent="0.35">
      <c r="A5" s="17"/>
      <c r="B5" s="14"/>
      <c r="C5" s="66"/>
      <c r="D5" s="35"/>
      <c r="E5" s="35"/>
      <c r="F5" s="32"/>
      <c r="G5" s="33"/>
      <c r="H5" s="33"/>
      <c r="I5" s="36"/>
      <c r="J5" s="36"/>
      <c r="K5" s="36"/>
      <c r="L5" s="36"/>
      <c r="M5" s="36"/>
      <c r="N5" s="29"/>
      <c r="O5" s="29"/>
      <c r="P5" s="34"/>
      <c r="Q5" s="34"/>
      <c r="R5" s="34"/>
      <c r="S5" s="34"/>
      <c r="T5" s="35"/>
      <c r="U5" s="35"/>
      <c r="V5" s="35"/>
      <c r="W5" s="35"/>
      <c r="X5" s="35"/>
    </row>
    <row r="6" spans="1:24" ht="21.75" customHeight="1" x14ac:dyDescent="0.45">
      <c r="A6" s="91" t="s">
        <v>58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</row>
    <row r="7" spans="1:24" ht="20.25" customHeight="1" x14ac:dyDescent="0.45">
      <c r="A7" s="92" t="s">
        <v>21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</row>
    <row r="8" spans="1:24" ht="19.5" customHeight="1" x14ac:dyDescent="0.35">
      <c r="A8" s="93" t="s">
        <v>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</row>
    <row r="9" spans="1:24" ht="19.5" customHeight="1" x14ac:dyDescent="0.35">
      <c r="A9" s="18"/>
      <c r="B9" s="15"/>
      <c r="C9" s="6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</row>
    <row r="10" spans="1:24" ht="28.5" customHeight="1" x14ac:dyDescent="0.35">
      <c r="A10" s="96" t="s">
        <v>0</v>
      </c>
      <c r="B10" s="89" t="s">
        <v>1</v>
      </c>
      <c r="C10" s="89" t="s">
        <v>23</v>
      </c>
      <c r="D10" s="95" t="s">
        <v>20</v>
      </c>
      <c r="E10" s="95"/>
      <c r="F10" s="95"/>
      <c r="G10" s="95"/>
      <c r="H10" s="95"/>
      <c r="I10" s="95"/>
      <c r="J10" s="95"/>
      <c r="K10" s="85" t="s">
        <v>24</v>
      </c>
      <c r="L10" s="85" t="s">
        <v>25</v>
      </c>
      <c r="M10" s="85" t="s">
        <v>26</v>
      </c>
      <c r="N10" s="95" t="s">
        <v>27</v>
      </c>
      <c r="O10" s="114"/>
      <c r="P10" s="115" t="s">
        <v>28</v>
      </c>
      <c r="Q10" s="116"/>
      <c r="R10" s="116"/>
      <c r="S10" s="117"/>
      <c r="T10" s="84" t="s">
        <v>63</v>
      </c>
      <c r="U10" s="84" t="s">
        <v>11</v>
      </c>
      <c r="V10" s="84" t="s">
        <v>60</v>
      </c>
      <c r="W10" s="84" t="s">
        <v>61</v>
      </c>
      <c r="X10" s="84" t="s">
        <v>62</v>
      </c>
    </row>
    <row r="11" spans="1:24" ht="13.5" customHeight="1" x14ac:dyDescent="0.35">
      <c r="A11" s="97"/>
      <c r="B11" s="89"/>
      <c r="C11" s="90"/>
      <c r="D11" s="95" t="s">
        <v>7</v>
      </c>
      <c r="E11" s="88" t="s">
        <v>59</v>
      </c>
      <c r="F11" s="88"/>
      <c r="G11" s="88"/>
      <c r="H11" s="88"/>
      <c r="I11" s="88"/>
      <c r="J11" s="88"/>
      <c r="K11" s="86"/>
      <c r="L11" s="86"/>
      <c r="M11" s="86"/>
      <c r="N11" s="113" t="s">
        <v>18</v>
      </c>
      <c r="O11" s="95" t="s">
        <v>19</v>
      </c>
      <c r="P11" s="118"/>
      <c r="Q11" s="119"/>
      <c r="R11" s="119"/>
      <c r="S11" s="120"/>
      <c r="T11" s="84"/>
      <c r="U11" s="84"/>
      <c r="V11" s="84"/>
      <c r="W11" s="84"/>
      <c r="X11" s="84"/>
    </row>
    <row r="12" spans="1:24" ht="40.5" customHeight="1" x14ac:dyDescent="0.35">
      <c r="A12" s="97"/>
      <c r="B12" s="89"/>
      <c r="C12" s="90"/>
      <c r="D12" s="95"/>
      <c r="E12" s="94" t="s">
        <v>6</v>
      </c>
      <c r="F12" s="94" t="s">
        <v>10</v>
      </c>
      <c r="G12" s="94" t="s">
        <v>17</v>
      </c>
      <c r="H12" s="94" t="s">
        <v>29</v>
      </c>
      <c r="I12" s="94" t="s">
        <v>30</v>
      </c>
      <c r="J12" s="94"/>
      <c r="K12" s="86"/>
      <c r="L12" s="86"/>
      <c r="M12" s="86"/>
      <c r="N12" s="113"/>
      <c r="O12" s="95"/>
      <c r="P12" s="121"/>
      <c r="Q12" s="122"/>
      <c r="R12" s="122"/>
      <c r="S12" s="123"/>
      <c r="T12" s="84"/>
      <c r="U12" s="84"/>
      <c r="V12" s="84"/>
      <c r="W12" s="84"/>
      <c r="X12" s="84"/>
    </row>
    <row r="13" spans="1:24" ht="65.25" customHeight="1" x14ac:dyDescent="0.35">
      <c r="A13" s="97"/>
      <c r="B13" s="89"/>
      <c r="C13" s="90"/>
      <c r="D13" s="95"/>
      <c r="E13" s="94"/>
      <c r="F13" s="94"/>
      <c r="G13" s="94"/>
      <c r="H13" s="94"/>
      <c r="I13" s="38" t="s">
        <v>12</v>
      </c>
      <c r="J13" s="38" t="s">
        <v>13</v>
      </c>
      <c r="K13" s="87"/>
      <c r="L13" s="87"/>
      <c r="M13" s="87"/>
      <c r="N13" s="113"/>
      <c r="O13" s="95"/>
      <c r="P13" s="38" t="s">
        <v>3</v>
      </c>
      <c r="Q13" s="38" t="s">
        <v>4</v>
      </c>
      <c r="R13" s="38" t="s">
        <v>5</v>
      </c>
      <c r="S13" s="38" t="s">
        <v>31</v>
      </c>
      <c r="T13" s="84"/>
      <c r="U13" s="84"/>
      <c r="V13" s="84"/>
      <c r="W13" s="84"/>
      <c r="X13" s="84"/>
    </row>
    <row r="14" spans="1:24" s="79" customFormat="1" ht="11.25" customHeight="1" x14ac:dyDescent="0.35">
      <c r="A14" s="76">
        <v>1</v>
      </c>
      <c r="B14" s="77">
        <f>A14+1</f>
        <v>2</v>
      </c>
      <c r="C14" s="78">
        <f t="shared" ref="C14:X14" si="0">B14+1</f>
        <v>3</v>
      </c>
      <c r="D14" s="76">
        <f t="shared" si="0"/>
        <v>4</v>
      </c>
      <c r="E14" s="76">
        <f t="shared" si="0"/>
        <v>5</v>
      </c>
      <c r="F14" s="76">
        <f t="shared" si="0"/>
        <v>6</v>
      </c>
      <c r="G14" s="76">
        <f t="shared" si="0"/>
        <v>7</v>
      </c>
      <c r="H14" s="76">
        <f t="shared" si="0"/>
        <v>8</v>
      </c>
      <c r="I14" s="76">
        <f t="shared" si="0"/>
        <v>9</v>
      </c>
      <c r="J14" s="76">
        <f t="shared" si="0"/>
        <v>10</v>
      </c>
      <c r="K14" s="76">
        <f t="shared" si="0"/>
        <v>11</v>
      </c>
      <c r="L14" s="76">
        <f t="shared" si="0"/>
        <v>12</v>
      </c>
      <c r="M14" s="76">
        <f t="shared" si="0"/>
        <v>13</v>
      </c>
      <c r="N14" s="76">
        <f t="shared" si="0"/>
        <v>14</v>
      </c>
      <c r="O14" s="76">
        <f t="shared" si="0"/>
        <v>15</v>
      </c>
      <c r="P14" s="76">
        <f t="shared" si="0"/>
        <v>16</v>
      </c>
      <c r="Q14" s="76">
        <f t="shared" si="0"/>
        <v>17</v>
      </c>
      <c r="R14" s="76">
        <f t="shared" si="0"/>
        <v>18</v>
      </c>
      <c r="S14" s="76">
        <f t="shared" si="0"/>
        <v>19</v>
      </c>
      <c r="T14" s="76">
        <f t="shared" si="0"/>
        <v>20</v>
      </c>
      <c r="U14" s="76">
        <f>T14+1</f>
        <v>21</v>
      </c>
      <c r="V14" s="76">
        <f t="shared" si="0"/>
        <v>22</v>
      </c>
      <c r="W14" s="76">
        <f t="shared" si="0"/>
        <v>23</v>
      </c>
      <c r="X14" s="76">
        <f t="shared" si="0"/>
        <v>24</v>
      </c>
    </row>
    <row r="15" spans="1:24" s="24" customFormat="1" ht="11.25" x14ac:dyDescent="0.3">
      <c r="A15" s="4" t="s">
        <v>69</v>
      </c>
      <c r="B15" s="127" t="s">
        <v>8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9"/>
    </row>
    <row r="16" spans="1:24" s="7" customFormat="1" ht="11.25" x14ac:dyDescent="0.3">
      <c r="A16" s="22"/>
      <c r="B16" s="133" t="s">
        <v>64</v>
      </c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5"/>
    </row>
    <row r="17" spans="1:24" s="2" customFormat="1" ht="13.15" x14ac:dyDescent="0.35">
      <c r="A17" s="19" t="s">
        <v>66</v>
      </c>
      <c r="B17" s="107" t="s">
        <v>65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9"/>
    </row>
    <row r="18" spans="1:24" s="2" customFormat="1" ht="105" x14ac:dyDescent="0.35">
      <c r="A18" s="20" t="s">
        <v>102</v>
      </c>
      <c r="B18" s="10" t="s">
        <v>48</v>
      </c>
      <c r="C18" s="68" t="s">
        <v>120</v>
      </c>
      <c r="D18" s="39">
        <v>102.38</v>
      </c>
      <c r="E18" s="39">
        <f t="shared" ref="E18:E25" si="1">D18</f>
        <v>102.38</v>
      </c>
      <c r="F18" s="39" t="s">
        <v>14</v>
      </c>
      <c r="G18" s="39" t="s">
        <v>14</v>
      </c>
      <c r="H18" s="39" t="s">
        <v>14</v>
      </c>
      <c r="I18" s="39" t="s">
        <v>14</v>
      </c>
      <c r="J18" s="39" t="s">
        <v>14</v>
      </c>
      <c r="K18" s="39" t="s">
        <v>14</v>
      </c>
      <c r="L18" s="39" t="s">
        <v>14</v>
      </c>
      <c r="M18" s="39">
        <f t="shared" ref="M18:M25" si="2">D18</f>
        <v>102.38</v>
      </c>
      <c r="N18" s="39">
        <f t="shared" ref="N18:N25" si="3">D18</f>
        <v>102.38</v>
      </c>
      <c r="O18" s="39" t="s">
        <v>14</v>
      </c>
      <c r="P18" s="39">
        <f>D18</f>
        <v>102.38</v>
      </c>
      <c r="Q18" s="39" t="s">
        <v>14</v>
      </c>
      <c r="R18" s="39" t="s">
        <v>14</v>
      </c>
      <c r="S18" s="39" t="s">
        <v>14</v>
      </c>
      <c r="T18" s="39">
        <f t="shared" ref="T18:T25" si="4">12*D18/X18</f>
        <v>97.180825818699574</v>
      </c>
      <c r="U18" s="39" t="s">
        <v>132</v>
      </c>
      <c r="V18" s="39">
        <v>5616</v>
      </c>
      <c r="W18" s="39" t="s">
        <v>14</v>
      </c>
      <c r="X18" s="39">
        <v>12.641999999999999</v>
      </c>
    </row>
    <row r="19" spans="1:24" s="2" customFormat="1" ht="112.5" x14ac:dyDescent="0.35">
      <c r="A19" s="20" t="s">
        <v>103</v>
      </c>
      <c r="B19" s="10" t="s">
        <v>104</v>
      </c>
      <c r="C19" s="68" t="s">
        <v>121</v>
      </c>
      <c r="D19" s="39">
        <v>78.510000000000005</v>
      </c>
      <c r="E19" s="39">
        <f t="shared" si="1"/>
        <v>78.510000000000005</v>
      </c>
      <c r="F19" s="39" t="s">
        <v>14</v>
      </c>
      <c r="G19" s="39" t="s">
        <v>14</v>
      </c>
      <c r="H19" s="39" t="s">
        <v>14</v>
      </c>
      <c r="I19" s="39" t="s">
        <v>14</v>
      </c>
      <c r="J19" s="39" t="s">
        <v>14</v>
      </c>
      <c r="K19" s="39" t="s">
        <v>14</v>
      </c>
      <c r="L19" s="39" t="s">
        <v>14</v>
      </c>
      <c r="M19" s="39">
        <f t="shared" si="2"/>
        <v>78.510000000000005</v>
      </c>
      <c r="N19" s="39">
        <f t="shared" si="3"/>
        <v>78.510000000000005</v>
      </c>
      <c r="O19" s="39" t="s">
        <v>14</v>
      </c>
      <c r="P19" s="39">
        <f>D19</f>
        <v>78.510000000000005</v>
      </c>
      <c r="Q19" s="39" t="s">
        <v>14</v>
      </c>
      <c r="R19" s="39" t="s">
        <v>14</v>
      </c>
      <c r="S19" s="39" t="s">
        <v>14</v>
      </c>
      <c r="T19" s="39">
        <f t="shared" si="4"/>
        <v>51.671145724784736</v>
      </c>
      <c r="U19" s="39" t="s">
        <v>133</v>
      </c>
      <c r="V19" s="39">
        <v>8100</v>
      </c>
      <c r="W19" s="39" t="s">
        <v>14</v>
      </c>
      <c r="X19" s="39">
        <v>18.233000000000001</v>
      </c>
    </row>
    <row r="20" spans="1:24" s="2" customFormat="1" ht="105" x14ac:dyDescent="0.35">
      <c r="A20" s="20" t="s">
        <v>105</v>
      </c>
      <c r="B20" s="10" t="s">
        <v>106</v>
      </c>
      <c r="C20" s="68" t="s">
        <v>130</v>
      </c>
      <c r="D20" s="39">
        <v>26.66</v>
      </c>
      <c r="E20" s="39">
        <f t="shared" si="1"/>
        <v>26.66</v>
      </c>
      <c r="F20" s="39" t="s">
        <v>14</v>
      </c>
      <c r="G20" s="39" t="s">
        <v>14</v>
      </c>
      <c r="H20" s="39" t="s">
        <v>14</v>
      </c>
      <c r="I20" s="39" t="s">
        <v>14</v>
      </c>
      <c r="J20" s="39" t="s">
        <v>14</v>
      </c>
      <c r="K20" s="39" t="s">
        <v>14</v>
      </c>
      <c r="L20" s="39" t="s">
        <v>14</v>
      </c>
      <c r="M20" s="39">
        <f t="shared" si="2"/>
        <v>26.66</v>
      </c>
      <c r="N20" s="39">
        <f t="shared" si="3"/>
        <v>26.66</v>
      </c>
      <c r="O20" s="39" t="s">
        <v>14</v>
      </c>
      <c r="P20" s="39">
        <f>D20</f>
        <v>26.66</v>
      </c>
      <c r="Q20" s="39" t="s">
        <v>14</v>
      </c>
      <c r="R20" s="39" t="s">
        <v>14</v>
      </c>
      <c r="S20" s="39" t="s">
        <v>14</v>
      </c>
      <c r="T20" s="39">
        <f t="shared" si="4"/>
        <v>33.45743568291153</v>
      </c>
      <c r="U20" s="39" t="s">
        <v>134</v>
      </c>
      <c r="V20" s="39">
        <v>4248</v>
      </c>
      <c r="W20" s="39" t="s">
        <v>14</v>
      </c>
      <c r="X20" s="39">
        <v>9.5619999999999994</v>
      </c>
    </row>
    <row r="21" spans="1:24" s="2" customFormat="1" ht="118.15" x14ac:dyDescent="0.35">
      <c r="A21" s="20" t="s">
        <v>107</v>
      </c>
      <c r="B21" s="10" t="s">
        <v>108</v>
      </c>
      <c r="C21" s="68" t="s">
        <v>127</v>
      </c>
      <c r="D21" s="39">
        <v>195.23</v>
      </c>
      <c r="E21" s="39">
        <f t="shared" si="1"/>
        <v>195.23</v>
      </c>
      <c r="F21" s="39" t="s">
        <v>14</v>
      </c>
      <c r="G21" s="39" t="s">
        <v>14</v>
      </c>
      <c r="H21" s="39" t="s">
        <v>14</v>
      </c>
      <c r="I21" s="39" t="s">
        <v>14</v>
      </c>
      <c r="J21" s="39" t="s">
        <v>14</v>
      </c>
      <c r="K21" s="39" t="s">
        <v>14</v>
      </c>
      <c r="L21" s="39" t="s">
        <v>14</v>
      </c>
      <c r="M21" s="39">
        <f t="shared" si="2"/>
        <v>195.23</v>
      </c>
      <c r="N21" s="39">
        <f t="shared" si="3"/>
        <v>195.23</v>
      </c>
      <c r="O21" s="39" t="s">
        <v>14</v>
      </c>
      <c r="P21" s="39" t="s">
        <v>14</v>
      </c>
      <c r="Q21" s="39" t="s">
        <v>14</v>
      </c>
      <c r="R21" s="39" t="s">
        <v>14</v>
      </c>
      <c r="S21" s="39">
        <f>D21</f>
        <v>195.23</v>
      </c>
      <c r="T21" s="39">
        <f t="shared" si="4"/>
        <v>27.333885589611356</v>
      </c>
      <c r="U21" s="39" t="s">
        <v>135</v>
      </c>
      <c r="V21" s="39">
        <v>38076</v>
      </c>
      <c r="W21" s="39" t="s">
        <v>14</v>
      </c>
      <c r="X21" s="39">
        <v>85.709000000000003</v>
      </c>
    </row>
    <row r="22" spans="1:24" s="2" customFormat="1" ht="118.15" x14ac:dyDescent="0.35">
      <c r="A22" s="20" t="s">
        <v>110</v>
      </c>
      <c r="B22" s="10" t="s">
        <v>109</v>
      </c>
      <c r="C22" s="68" t="s">
        <v>122</v>
      </c>
      <c r="D22" s="39">
        <v>197.54</v>
      </c>
      <c r="E22" s="39">
        <f t="shared" si="1"/>
        <v>197.54</v>
      </c>
      <c r="F22" s="39" t="s">
        <v>14</v>
      </c>
      <c r="G22" s="39" t="s">
        <v>14</v>
      </c>
      <c r="H22" s="39" t="s">
        <v>14</v>
      </c>
      <c r="I22" s="39" t="s">
        <v>14</v>
      </c>
      <c r="J22" s="39" t="s">
        <v>14</v>
      </c>
      <c r="K22" s="39" t="s">
        <v>14</v>
      </c>
      <c r="L22" s="39" t="s">
        <v>14</v>
      </c>
      <c r="M22" s="39">
        <f t="shared" si="2"/>
        <v>197.54</v>
      </c>
      <c r="N22" s="39">
        <f t="shared" si="3"/>
        <v>197.54</v>
      </c>
      <c r="O22" s="39" t="s">
        <v>14</v>
      </c>
      <c r="P22" s="39" t="s">
        <v>14</v>
      </c>
      <c r="Q22" s="39">
        <f>D22</f>
        <v>197.54</v>
      </c>
      <c r="R22" s="39" t="s">
        <v>14</v>
      </c>
      <c r="S22" s="39" t="s">
        <v>14</v>
      </c>
      <c r="T22" s="39">
        <f t="shared" si="4"/>
        <v>38.744728841816219</v>
      </c>
      <c r="U22" s="39" t="s">
        <v>136</v>
      </c>
      <c r="V22" s="39">
        <v>27180</v>
      </c>
      <c r="W22" s="39" t="s">
        <v>14</v>
      </c>
      <c r="X22" s="39">
        <v>61.182000000000002</v>
      </c>
    </row>
    <row r="23" spans="1:24" s="2" customFormat="1" ht="118.15" x14ac:dyDescent="0.35">
      <c r="A23" s="20" t="s">
        <v>112</v>
      </c>
      <c r="B23" s="10" t="s">
        <v>111</v>
      </c>
      <c r="C23" s="68" t="s">
        <v>129</v>
      </c>
      <c r="D23" s="39">
        <v>231.28</v>
      </c>
      <c r="E23" s="39">
        <f t="shared" si="1"/>
        <v>231.28</v>
      </c>
      <c r="F23" s="39" t="s">
        <v>14</v>
      </c>
      <c r="G23" s="39" t="s">
        <v>14</v>
      </c>
      <c r="H23" s="39" t="s">
        <v>14</v>
      </c>
      <c r="I23" s="39" t="s">
        <v>14</v>
      </c>
      <c r="J23" s="39" t="s">
        <v>14</v>
      </c>
      <c r="K23" s="39" t="s">
        <v>14</v>
      </c>
      <c r="L23" s="39" t="s">
        <v>14</v>
      </c>
      <c r="M23" s="39">
        <f t="shared" si="2"/>
        <v>231.28</v>
      </c>
      <c r="N23" s="39">
        <f t="shared" si="3"/>
        <v>231.28</v>
      </c>
      <c r="O23" s="39" t="s">
        <v>14</v>
      </c>
      <c r="P23" s="39" t="s">
        <v>14</v>
      </c>
      <c r="Q23" s="39" t="s">
        <v>14</v>
      </c>
      <c r="R23" s="39">
        <f>D23</f>
        <v>231.28</v>
      </c>
      <c r="S23" s="39" t="s">
        <v>14</v>
      </c>
      <c r="T23" s="39">
        <f t="shared" si="4"/>
        <v>61.158219479947114</v>
      </c>
      <c r="U23" s="39" t="s">
        <v>137</v>
      </c>
      <c r="V23" s="39">
        <v>20160</v>
      </c>
      <c r="W23" s="39" t="s">
        <v>14</v>
      </c>
      <c r="X23" s="39">
        <v>45.38</v>
      </c>
    </row>
    <row r="24" spans="1:24" s="2" customFormat="1" ht="105" x14ac:dyDescent="0.35">
      <c r="A24" s="20" t="s">
        <v>113</v>
      </c>
      <c r="B24" s="10" t="s">
        <v>51</v>
      </c>
      <c r="C24" s="68" t="s">
        <v>123</v>
      </c>
      <c r="D24" s="39">
        <v>127.29</v>
      </c>
      <c r="E24" s="39">
        <f t="shared" si="1"/>
        <v>127.29</v>
      </c>
      <c r="F24" s="39" t="s">
        <v>14</v>
      </c>
      <c r="G24" s="39" t="s">
        <v>14</v>
      </c>
      <c r="H24" s="39" t="s">
        <v>14</v>
      </c>
      <c r="I24" s="39" t="s">
        <v>14</v>
      </c>
      <c r="J24" s="39" t="s">
        <v>14</v>
      </c>
      <c r="K24" s="39" t="s">
        <v>14</v>
      </c>
      <c r="L24" s="39" t="s">
        <v>14</v>
      </c>
      <c r="M24" s="39">
        <f t="shared" si="2"/>
        <v>127.29</v>
      </c>
      <c r="N24" s="39">
        <f t="shared" si="3"/>
        <v>127.29</v>
      </c>
      <c r="O24" s="39" t="s">
        <v>14</v>
      </c>
      <c r="P24" s="39" t="s">
        <v>14</v>
      </c>
      <c r="Q24" s="39">
        <f>D24</f>
        <v>127.29</v>
      </c>
      <c r="R24" s="39" t="s">
        <v>14</v>
      </c>
      <c r="S24" s="39" t="s">
        <v>14</v>
      </c>
      <c r="T24" s="39">
        <f t="shared" si="4"/>
        <v>29.048932164387733</v>
      </c>
      <c r="U24" s="39" t="s">
        <v>138</v>
      </c>
      <c r="V24" s="39">
        <v>23360</v>
      </c>
      <c r="W24" s="39" t="s">
        <v>14</v>
      </c>
      <c r="X24" s="39">
        <v>52.582999999999998</v>
      </c>
    </row>
    <row r="25" spans="1:24" s="2" customFormat="1" ht="118.15" x14ac:dyDescent="0.35">
      <c r="A25" s="20" t="s">
        <v>114</v>
      </c>
      <c r="B25" s="10" t="s">
        <v>56</v>
      </c>
      <c r="C25" s="68" t="s">
        <v>124</v>
      </c>
      <c r="D25" s="39">
        <v>276.98</v>
      </c>
      <c r="E25" s="39">
        <f t="shared" si="1"/>
        <v>276.98</v>
      </c>
      <c r="F25" s="39" t="s">
        <v>14</v>
      </c>
      <c r="G25" s="39" t="s">
        <v>14</v>
      </c>
      <c r="H25" s="39" t="s">
        <v>14</v>
      </c>
      <c r="I25" s="39" t="s">
        <v>14</v>
      </c>
      <c r="J25" s="39" t="s">
        <v>14</v>
      </c>
      <c r="K25" s="39" t="s">
        <v>14</v>
      </c>
      <c r="L25" s="39" t="s">
        <v>14</v>
      </c>
      <c r="M25" s="39">
        <f t="shared" si="2"/>
        <v>276.98</v>
      </c>
      <c r="N25" s="39">
        <f t="shared" si="3"/>
        <v>276.98</v>
      </c>
      <c r="O25" s="39" t="s">
        <v>14</v>
      </c>
      <c r="P25" s="39" t="s">
        <v>14</v>
      </c>
      <c r="Q25" s="39" t="s">
        <v>14</v>
      </c>
      <c r="R25" s="39">
        <f>D25</f>
        <v>276.98</v>
      </c>
      <c r="S25" s="39" t="s">
        <v>14</v>
      </c>
      <c r="T25" s="39">
        <f t="shared" si="4"/>
        <v>73.725351019231198</v>
      </c>
      <c r="U25" s="39" t="s">
        <v>139</v>
      </c>
      <c r="V25" s="39">
        <v>20028</v>
      </c>
      <c r="W25" s="39" t="s">
        <v>14</v>
      </c>
      <c r="X25" s="39">
        <v>45.082999999999998</v>
      </c>
    </row>
    <row r="26" spans="1:24" s="2" customFormat="1" ht="12.75" customHeight="1" x14ac:dyDescent="0.35">
      <c r="A26" s="98" t="s">
        <v>71</v>
      </c>
      <c r="B26" s="99"/>
      <c r="C26" s="100"/>
      <c r="D26" s="40">
        <f t="shared" ref="D26:T26" si="5">SUM(D18:D25)</f>
        <v>1235.8699999999999</v>
      </c>
      <c r="E26" s="40">
        <f t="shared" si="5"/>
        <v>1235.8699999999999</v>
      </c>
      <c r="F26" s="40">
        <f t="shared" si="5"/>
        <v>0</v>
      </c>
      <c r="G26" s="40">
        <f t="shared" si="5"/>
        <v>0</v>
      </c>
      <c r="H26" s="40">
        <f t="shared" si="5"/>
        <v>0</v>
      </c>
      <c r="I26" s="40">
        <f t="shared" si="5"/>
        <v>0</v>
      </c>
      <c r="J26" s="40">
        <f t="shared" si="5"/>
        <v>0</v>
      </c>
      <c r="K26" s="40">
        <f t="shared" si="5"/>
        <v>0</v>
      </c>
      <c r="L26" s="40">
        <f t="shared" si="5"/>
        <v>0</v>
      </c>
      <c r="M26" s="40">
        <f t="shared" si="5"/>
        <v>1235.8699999999999</v>
      </c>
      <c r="N26" s="40">
        <f t="shared" si="5"/>
        <v>1235.8699999999999</v>
      </c>
      <c r="O26" s="40">
        <f t="shared" si="5"/>
        <v>0</v>
      </c>
      <c r="P26" s="40">
        <f t="shared" si="5"/>
        <v>207.54999999999998</v>
      </c>
      <c r="Q26" s="40">
        <f t="shared" si="5"/>
        <v>324.83</v>
      </c>
      <c r="R26" s="40">
        <f t="shared" si="5"/>
        <v>508.26</v>
      </c>
      <c r="S26" s="40">
        <f t="shared" si="5"/>
        <v>195.23</v>
      </c>
      <c r="T26" s="40">
        <f t="shared" si="5"/>
        <v>412.32052432138943</v>
      </c>
      <c r="U26" s="40" t="s">
        <v>14</v>
      </c>
      <c r="V26" s="40">
        <f>SUM(V18:V25)</f>
        <v>146768</v>
      </c>
      <c r="W26" s="40">
        <f>SUM(W18:W25)</f>
        <v>0</v>
      </c>
      <c r="X26" s="40">
        <f>SUM(X18:X25)</f>
        <v>330.37400000000002</v>
      </c>
    </row>
    <row r="27" spans="1:24" s="3" customFormat="1" ht="12.75" customHeight="1" x14ac:dyDescent="0.35">
      <c r="A27" s="20" t="s">
        <v>22</v>
      </c>
      <c r="B27" s="136" t="s">
        <v>67</v>
      </c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8"/>
    </row>
    <row r="28" spans="1:24" s="3" customFormat="1" ht="58.15" x14ac:dyDescent="0.35">
      <c r="A28" s="20" t="s">
        <v>68</v>
      </c>
      <c r="B28" s="26" t="s">
        <v>70</v>
      </c>
      <c r="C28" s="69" t="s">
        <v>125</v>
      </c>
      <c r="D28" s="39">
        <v>34.71</v>
      </c>
      <c r="E28" s="39">
        <f>D28</f>
        <v>34.71</v>
      </c>
      <c r="F28" s="39" t="s">
        <v>14</v>
      </c>
      <c r="G28" s="39" t="s">
        <v>14</v>
      </c>
      <c r="H28" s="39" t="s">
        <v>14</v>
      </c>
      <c r="I28" s="39" t="s">
        <v>14</v>
      </c>
      <c r="J28" s="39" t="s">
        <v>14</v>
      </c>
      <c r="K28" s="39" t="s">
        <v>14</v>
      </c>
      <c r="L28" s="39" t="s">
        <v>14</v>
      </c>
      <c r="M28" s="39">
        <f>D28</f>
        <v>34.71</v>
      </c>
      <c r="N28" s="39">
        <f>D28</f>
        <v>34.71</v>
      </c>
      <c r="O28" s="39" t="s">
        <v>14</v>
      </c>
      <c r="P28" s="39">
        <f>D28</f>
        <v>34.71</v>
      </c>
      <c r="Q28" s="39" t="s">
        <v>14</v>
      </c>
      <c r="R28" s="39" t="s">
        <v>14</v>
      </c>
      <c r="S28" s="39" t="s">
        <v>14</v>
      </c>
      <c r="T28" s="39">
        <f>12*D28/X28</f>
        <v>10.303525046382189</v>
      </c>
      <c r="U28" s="39" t="s">
        <v>142</v>
      </c>
      <c r="V28" s="39">
        <v>22995</v>
      </c>
      <c r="W28" s="39" t="s">
        <v>14</v>
      </c>
      <c r="X28" s="39">
        <v>40.424999999999997</v>
      </c>
    </row>
    <row r="29" spans="1:24" s="2" customFormat="1" ht="12.75" customHeight="1" x14ac:dyDescent="0.35">
      <c r="A29" s="98" t="s">
        <v>72</v>
      </c>
      <c r="B29" s="99"/>
      <c r="C29" s="100"/>
      <c r="D29" s="40">
        <f>SUM(D28)</f>
        <v>34.71</v>
      </c>
      <c r="E29" s="40">
        <f t="shared" ref="E29:X29" si="6">SUM(E28)</f>
        <v>34.71</v>
      </c>
      <c r="F29" s="40">
        <f t="shared" si="6"/>
        <v>0</v>
      </c>
      <c r="G29" s="40">
        <f t="shared" si="6"/>
        <v>0</v>
      </c>
      <c r="H29" s="40">
        <f t="shared" si="6"/>
        <v>0</v>
      </c>
      <c r="I29" s="40">
        <f t="shared" si="6"/>
        <v>0</v>
      </c>
      <c r="J29" s="40">
        <f t="shared" si="6"/>
        <v>0</v>
      </c>
      <c r="K29" s="40">
        <f t="shared" si="6"/>
        <v>0</v>
      </c>
      <c r="L29" s="40">
        <f t="shared" si="6"/>
        <v>0</v>
      </c>
      <c r="M29" s="40">
        <f t="shared" si="6"/>
        <v>34.71</v>
      </c>
      <c r="N29" s="40">
        <f t="shared" si="6"/>
        <v>34.71</v>
      </c>
      <c r="O29" s="40">
        <f t="shared" si="6"/>
        <v>0</v>
      </c>
      <c r="P29" s="40">
        <f t="shared" si="6"/>
        <v>34.71</v>
      </c>
      <c r="Q29" s="40">
        <f t="shared" si="6"/>
        <v>0</v>
      </c>
      <c r="R29" s="40">
        <f t="shared" si="6"/>
        <v>0</v>
      </c>
      <c r="S29" s="40">
        <f t="shared" si="6"/>
        <v>0</v>
      </c>
      <c r="T29" s="40">
        <f t="shared" si="6"/>
        <v>10.303525046382189</v>
      </c>
      <c r="U29" s="40" t="s">
        <v>14</v>
      </c>
      <c r="V29" s="40">
        <f t="shared" si="6"/>
        <v>22995</v>
      </c>
      <c r="W29" s="40">
        <f t="shared" si="6"/>
        <v>0</v>
      </c>
      <c r="X29" s="40">
        <f t="shared" si="6"/>
        <v>40.424999999999997</v>
      </c>
    </row>
    <row r="30" spans="1:24" s="3" customFormat="1" ht="12.75" customHeight="1" x14ac:dyDescent="0.35">
      <c r="A30" s="12" t="s">
        <v>78</v>
      </c>
      <c r="B30" s="136" t="s">
        <v>79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8"/>
    </row>
    <row r="31" spans="1:24" s="3" customFormat="1" ht="65.650000000000006" x14ac:dyDescent="0.35">
      <c r="A31" s="12" t="s">
        <v>80</v>
      </c>
      <c r="B31" s="26" t="s">
        <v>81</v>
      </c>
      <c r="C31" s="69" t="s">
        <v>82</v>
      </c>
      <c r="D31" s="39">
        <v>1350</v>
      </c>
      <c r="E31" s="39">
        <f>D31</f>
        <v>1350</v>
      </c>
      <c r="F31" s="39" t="s">
        <v>14</v>
      </c>
      <c r="G31" s="39" t="s">
        <v>14</v>
      </c>
      <c r="H31" s="39" t="s">
        <v>14</v>
      </c>
      <c r="I31" s="39" t="s">
        <v>14</v>
      </c>
      <c r="J31" s="39" t="s">
        <v>14</v>
      </c>
      <c r="K31" s="39" t="s">
        <v>14</v>
      </c>
      <c r="L31" s="39" t="s">
        <v>14</v>
      </c>
      <c r="M31" s="39">
        <f>D31</f>
        <v>1350</v>
      </c>
      <c r="N31" s="39">
        <f>D31</f>
        <v>1350</v>
      </c>
      <c r="O31" s="39" t="s">
        <v>14</v>
      </c>
      <c r="P31" s="39" t="s">
        <v>14</v>
      </c>
      <c r="Q31" s="39">
        <f>D31</f>
        <v>1350</v>
      </c>
      <c r="R31" s="39" t="s">
        <v>14</v>
      </c>
      <c r="S31" s="39" t="s">
        <v>14</v>
      </c>
      <c r="T31" s="39">
        <f>12*D31/X31</f>
        <v>32.185004172130171</v>
      </c>
      <c r="U31" s="39" t="s">
        <v>140</v>
      </c>
      <c r="V31" s="39">
        <v>231638</v>
      </c>
      <c r="W31" s="39" t="s">
        <v>14</v>
      </c>
      <c r="X31" s="39">
        <v>503.34</v>
      </c>
    </row>
    <row r="32" spans="1:24" s="3" customFormat="1" ht="46.5" x14ac:dyDescent="0.35">
      <c r="A32" s="12" t="s">
        <v>97</v>
      </c>
      <c r="B32" s="26" t="s">
        <v>98</v>
      </c>
      <c r="C32" s="69" t="s">
        <v>99</v>
      </c>
      <c r="D32" s="39">
        <v>308.33999999999997</v>
      </c>
      <c r="E32" s="39">
        <f>D32</f>
        <v>308.33999999999997</v>
      </c>
      <c r="F32" s="39" t="s">
        <v>14</v>
      </c>
      <c r="G32" s="39" t="s">
        <v>14</v>
      </c>
      <c r="H32" s="39" t="s">
        <v>14</v>
      </c>
      <c r="I32" s="39" t="s">
        <v>14</v>
      </c>
      <c r="J32" s="39" t="s">
        <v>14</v>
      </c>
      <c r="K32" s="39" t="s">
        <v>14</v>
      </c>
      <c r="L32" s="39" t="s">
        <v>14</v>
      </c>
      <c r="M32" s="39">
        <f>D32</f>
        <v>308.33999999999997</v>
      </c>
      <c r="N32" s="39">
        <f>D32</f>
        <v>308.33999999999997</v>
      </c>
      <c r="O32" s="39" t="s">
        <v>14</v>
      </c>
      <c r="P32" s="39" t="s">
        <v>14</v>
      </c>
      <c r="Q32" s="39" t="s">
        <v>14</v>
      </c>
      <c r="R32" s="39">
        <f>D32</f>
        <v>308.33999999999997</v>
      </c>
      <c r="S32" s="39" t="s">
        <v>14</v>
      </c>
      <c r="T32" s="39">
        <f>12*D32/X32</f>
        <v>29.885146595590015</v>
      </c>
      <c r="U32" s="39" t="s">
        <v>143</v>
      </c>
      <c r="V32" s="39">
        <v>55001</v>
      </c>
      <c r="W32" s="39" t="s">
        <v>14</v>
      </c>
      <c r="X32" s="39">
        <v>123.81</v>
      </c>
    </row>
    <row r="33" spans="1:24" s="2" customFormat="1" ht="12.75" customHeight="1" x14ac:dyDescent="0.35">
      <c r="A33" s="98" t="s">
        <v>83</v>
      </c>
      <c r="B33" s="99"/>
      <c r="C33" s="100"/>
      <c r="D33" s="40">
        <f>SUM(D31:D32)</f>
        <v>1658.34</v>
      </c>
      <c r="E33" s="40">
        <f t="shared" ref="E33:X33" si="7">SUM(E31:E32)</f>
        <v>1658.34</v>
      </c>
      <c r="F33" s="40">
        <f t="shared" si="7"/>
        <v>0</v>
      </c>
      <c r="G33" s="40">
        <f t="shared" si="7"/>
        <v>0</v>
      </c>
      <c r="H33" s="40">
        <f t="shared" si="7"/>
        <v>0</v>
      </c>
      <c r="I33" s="40">
        <f t="shared" si="7"/>
        <v>0</v>
      </c>
      <c r="J33" s="40">
        <f t="shared" si="7"/>
        <v>0</v>
      </c>
      <c r="K33" s="40">
        <f t="shared" si="7"/>
        <v>0</v>
      </c>
      <c r="L33" s="40">
        <f t="shared" si="7"/>
        <v>0</v>
      </c>
      <c r="M33" s="40">
        <f t="shared" si="7"/>
        <v>1658.34</v>
      </c>
      <c r="N33" s="40">
        <f t="shared" si="7"/>
        <v>1658.34</v>
      </c>
      <c r="O33" s="40">
        <f t="shared" si="7"/>
        <v>0</v>
      </c>
      <c r="P33" s="40">
        <f t="shared" si="7"/>
        <v>0</v>
      </c>
      <c r="Q33" s="40">
        <f t="shared" si="7"/>
        <v>1350</v>
      </c>
      <c r="R33" s="40">
        <f t="shared" si="7"/>
        <v>308.33999999999997</v>
      </c>
      <c r="S33" s="40">
        <f t="shared" si="7"/>
        <v>0</v>
      </c>
      <c r="T33" s="40">
        <f t="shared" si="7"/>
        <v>62.070150767720186</v>
      </c>
      <c r="U33" s="40" t="s">
        <v>14</v>
      </c>
      <c r="V33" s="40">
        <f t="shared" si="7"/>
        <v>286639</v>
      </c>
      <c r="W33" s="40">
        <f t="shared" si="7"/>
        <v>0</v>
      </c>
      <c r="X33" s="40">
        <f t="shared" si="7"/>
        <v>627.15</v>
      </c>
    </row>
    <row r="34" spans="1:24" s="2" customFormat="1" ht="13.15" x14ac:dyDescent="0.35">
      <c r="A34" s="19" t="s">
        <v>73</v>
      </c>
      <c r="B34" s="107" t="s">
        <v>45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9"/>
    </row>
    <row r="35" spans="1:24" s="2" customFormat="1" ht="78.75" x14ac:dyDescent="0.35">
      <c r="A35" s="20" t="s">
        <v>75</v>
      </c>
      <c r="B35" s="10" t="s">
        <v>49</v>
      </c>
      <c r="C35" s="70" t="s">
        <v>50</v>
      </c>
      <c r="D35" s="39">
        <v>41.25</v>
      </c>
      <c r="E35" s="39">
        <f>D35</f>
        <v>41.25</v>
      </c>
      <c r="F35" s="39" t="s">
        <v>14</v>
      </c>
      <c r="G35" s="39" t="s">
        <v>14</v>
      </c>
      <c r="H35" s="39" t="s">
        <v>14</v>
      </c>
      <c r="I35" s="39" t="s">
        <v>14</v>
      </c>
      <c r="J35" s="39" t="s">
        <v>14</v>
      </c>
      <c r="K35" s="39" t="s">
        <v>14</v>
      </c>
      <c r="L35" s="39" t="s">
        <v>14</v>
      </c>
      <c r="M35" s="39">
        <f>D35</f>
        <v>41.25</v>
      </c>
      <c r="N35" s="39">
        <f>D35</f>
        <v>41.25</v>
      </c>
      <c r="O35" s="39" t="s">
        <v>14</v>
      </c>
      <c r="P35" s="39" t="s">
        <v>14</v>
      </c>
      <c r="Q35" s="39">
        <f>D35</f>
        <v>41.25</v>
      </c>
      <c r="R35" s="39" t="s">
        <v>14</v>
      </c>
      <c r="S35" s="39" t="s">
        <v>14</v>
      </c>
      <c r="T35" s="39">
        <f>12*(D35/X35)</f>
        <v>13.088313061872025</v>
      </c>
      <c r="U35" s="39" t="s">
        <v>144</v>
      </c>
      <c r="V35" s="39" t="s">
        <v>14</v>
      </c>
      <c r="W35" s="39" t="s">
        <v>14</v>
      </c>
      <c r="X35" s="39">
        <v>37.82</v>
      </c>
    </row>
    <row r="36" spans="1:24" s="2" customFormat="1" ht="78.75" x14ac:dyDescent="0.35">
      <c r="A36" s="20" t="s">
        <v>76</v>
      </c>
      <c r="B36" s="10" t="s">
        <v>43</v>
      </c>
      <c r="C36" s="70" t="s">
        <v>128</v>
      </c>
      <c r="D36" s="39">
        <v>146.03</v>
      </c>
      <c r="E36" s="39">
        <f>D36</f>
        <v>146.03</v>
      </c>
      <c r="F36" s="39" t="s">
        <v>14</v>
      </c>
      <c r="G36" s="39" t="s">
        <v>14</v>
      </c>
      <c r="H36" s="39" t="s">
        <v>14</v>
      </c>
      <c r="I36" s="39" t="s">
        <v>14</v>
      </c>
      <c r="J36" s="39" t="s">
        <v>14</v>
      </c>
      <c r="K36" s="39" t="s">
        <v>14</v>
      </c>
      <c r="L36" s="39" t="s">
        <v>14</v>
      </c>
      <c r="M36" s="39">
        <f>D36</f>
        <v>146.03</v>
      </c>
      <c r="N36" s="39">
        <f>D36</f>
        <v>146.03</v>
      </c>
      <c r="O36" s="39" t="s">
        <v>14</v>
      </c>
      <c r="P36" s="39" t="s">
        <v>14</v>
      </c>
      <c r="Q36" s="39" t="s">
        <v>14</v>
      </c>
      <c r="R36" s="39">
        <f>D36</f>
        <v>146.03</v>
      </c>
      <c r="S36" s="39" t="s">
        <v>14</v>
      </c>
      <c r="T36" s="39">
        <f>12*(D36/X36)</f>
        <v>2.573102506497511</v>
      </c>
      <c r="U36" s="39" t="s">
        <v>145</v>
      </c>
      <c r="V36" s="39">
        <v>302543</v>
      </c>
      <c r="W36" s="39" t="s">
        <v>14</v>
      </c>
      <c r="X36" s="39">
        <v>681.03</v>
      </c>
    </row>
    <row r="37" spans="1:24" s="2" customFormat="1" ht="52.5" x14ac:dyDescent="0.35">
      <c r="A37" s="20" t="s">
        <v>77</v>
      </c>
      <c r="B37" s="10" t="s">
        <v>57</v>
      </c>
      <c r="C37" s="70" t="s">
        <v>126</v>
      </c>
      <c r="D37" s="39">
        <v>760.52</v>
      </c>
      <c r="E37" s="39">
        <f>D37</f>
        <v>760.52</v>
      </c>
      <c r="F37" s="39" t="s">
        <v>14</v>
      </c>
      <c r="G37" s="39" t="s">
        <v>14</v>
      </c>
      <c r="H37" s="39" t="s">
        <v>14</v>
      </c>
      <c r="I37" s="39" t="s">
        <v>14</v>
      </c>
      <c r="J37" s="39" t="s">
        <v>14</v>
      </c>
      <c r="K37" s="39" t="s">
        <v>14</v>
      </c>
      <c r="L37" s="39" t="s">
        <v>14</v>
      </c>
      <c r="M37" s="39">
        <f>D37</f>
        <v>760.52</v>
      </c>
      <c r="N37" s="39">
        <f>D37</f>
        <v>760.52</v>
      </c>
      <c r="O37" s="39" t="s">
        <v>14</v>
      </c>
      <c r="P37" s="39" t="s">
        <v>14</v>
      </c>
      <c r="Q37" s="39" t="s">
        <v>14</v>
      </c>
      <c r="R37" s="39">
        <f>D37</f>
        <v>760.52</v>
      </c>
      <c r="S37" s="39" t="s">
        <v>14</v>
      </c>
      <c r="T37" s="39">
        <f>12*(D37/X37)</f>
        <v>6.1709231799095274</v>
      </c>
      <c r="U37" s="39" t="s">
        <v>146</v>
      </c>
      <c r="V37" s="39">
        <v>657000</v>
      </c>
      <c r="W37" s="39" t="s">
        <v>14</v>
      </c>
      <c r="X37" s="39">
        <v>1478.91</v>
      </c>
    </row>
    <row r="38" spans="1:24" s="2" customFormat="1" ht="13.15" x14ac:dyDescent="0.35">
      <c r="A38" s="98" t="s">
        <v>74</v>
      </c>
      <c r="B38" s="99"/>
      <c r="C38" s="100"/>
      <c r="D38" s="40">
        <f>SUM(D35:D37)</f>
        <v>947.8</v>
      </c>
      <c r="E38" s="40">
        <f t="shared" ref="E38:X38" si="8">SUM(E35:E37)</f>
        <v>947.8</v>
      </c>
      <c r="F38" s="40">
        <f t="shared" si="8"/>
        <v>0</v>
      </c>
      <c r="G38" s="40">
        <f t="shared" si="8"/>
        <v>0</v>
      </c>
      <c r="H38" s="40">
        <f t="shared" si="8"/>
        <v>0</v>
      </c>
      <c r="I38" s="40">
        <f t="shared" si="8"/>
        <v>0</v>
      </c>
      <c r="J38" s="40">
        <f t="shared" si="8"/>
        <v>0</v>
      </c>
      <c r="K38" s="40">
        <f t="shared" si="8"/>
        <v>0</v>
      </c>
      <c r="L38" s="40">
        <f t="shared" si="8"/>
        <v>0</v>
      </c>
      <c r="M38" s="40">
        <f t="shared" si="8"/>
        <v>947.8</v>
      </c>
      <c r="N38" s="40">
        <f t="shared" si="8"/>
        <v>947.8</v>
      </c>
      <c r="O38" s="40">
        <f t="shared" si="8"/>
        <v>0</v>
      </c>
      <c r="P38" s="40">
        <f t="shared" si="8"/>
        <v>0</v>
      </c>
      <c r="Q38" s="40">
        <f t="shared" si="8"/>
        <v>41.25</v>
      </c>
      <c r="R38" s="40">
        <f t="shared" si="8"/>
        <v>906.55</v>
      </c>
      <c r="S38" s="40">
        <f t="shared" si="8"/>
        <v>0</v>
      </c>
      <c r="T38" s="40">
        <f t="shared" si="8"/>
        <v>21.832338748279064</v>
      </c>
      <c r="U38" s="40" t="s">
        <v>14</v>
      </c>
      <c r="V38" s="40">
        <f t="shared" si="8"/>
        <v>959543</v>
      </c>
      <c r="W38" s="40">
        <f t="shared" si="8"/>
        <v>0</v>
      </c>
      <c r="X38" s="40">
        <f t="shared" si="8"/>
        <v>2197.7600000000002</v>
      </c>
    </row>
    <row r="39" spans="1:24" s="2" customFormat="1" ht="13.15" x14ac:dyDescent="0.35">
      <c r="A39" s="130" t="s">
        <v>40</v>
      </c>
      <c r="B39" s="131"/>
      <c r="C39" s="132"/>
      <c r="D39" s="41">
        <f>D38+D33+D29+D26</f>
        <v>3876.72</v>
      </c>
      <c r="E39" s="41">
        <f t="shared" ref="E39:X39" si="9">E38+E33+E29+E26</f>
        <v>3876.72</v>
      </c>
      <c r="F39" s="41">
        <f t="shared" si="9"/>
        <v>0</v>
      </c>
      <c r="G39" s="41">
        <f t="shared" si="9"/>
        <v>0</v>
      </c>
      <c r="H39" s="41">
        <f t="shared" si="9"/>
        <v>0</v>
      </c>
      <c r="I39" s="41">
        <f t="shared" si="9"/>
        <v>0</v>
      </c>
      <c r="J39" s="41">
        <f t="shared" si="9"/>
        <v>0</v>
      </c>
      <c r="K39" s="41">
        <f t="shared" si="9"/>
        <v>0</v>
      </c>
      <c r="L39" s="41">
        <f t="shared" si="9"/>
        <v>0</v>
      </c>
      <c r="M39" s="41">
        <f t="shared" si="9"/>
        <v>3876.72</v>
      </c>
      <c r="N39" s="41">
        <f t="shared" si="9"/>
        <v>3876.72</v>
      </c>
      <c r="O39" s="41">
        <f t="shared" si="9"/>
        <v>0</v>
      </c>
      <c r="P39" s="41">
        <f t="shared" si="9"/>
        <v>242.26</v>
      </c>
      <c r="Q39" s="41">
        <f t="shared" si="9"/>
        <v>1716.08</v>
      </c>
      <c r="R39" s="41">
        <f t="shared" si="9"/>
        <v>1723.1499999999999</v>
      </c>
      <c r="S39" s="41">
        <f t="shared" si="9"/>
        <v>195.23</v>
      </c>
      <c r="T39" s="41">
        <f t="shared" si="9"/>
        <v>506.52653888377085</v>
      </c>
      <c r="U39" s="41" t="s">
        <v>14</v>
      </c>
      <c r="V39" s="41">
        <f t="shared" si="9"/>
        <v>1415945</v>
      </c>
      <c r="W39" s="41">
        <f t="shared" si="9"/>
        <v>0</v>
      </c>
      <c r="X39" s="41">
        <f t="shared" si="9"/>
        <v>3195.7090000000007</v>
      </c>
    </row>
    <row r="40" spans="1:24" s="7" customFormat="1" ht="12.75" x14ac:dyDescent="0.3">
      <c r="A40" s="22" t="s">
        <v>84</v>
      </c>
      <c r="B40" s="110" t="s">
        <v>9</v>
      </c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2"/>
    </row>
    <row r="41" spans="1:24" s="2" customFormat="1" ht="13.15" x14ac:dyDescent="0.35">
      <c r="A41" s="19"/>
      <c r="B41" s="107" t="s">
        <v>86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9"/>
    </row>
    <row r="42" spans="1:24" s="2" customFormat="1" ht="13.15" x14ac:dyDescent="0.35">
      <c r="A42" s="19" t="s">
        <v>85</v>
      </c>
      <c r="B42" s="107" t="s">
        <v>44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9"/>
    </row>
    <row r="43" spans="1:24" s="2" customFormat="1" ht="75" x14ac:dyDescent="0.35">
      <c r="A43" s="20" t="s">
        <v>115</v>
      </c>
      <c r="B43" s="10" t="s">
        <v>52</v>
      </c>
      <c r="C43" s="70" t="s">
        <v>100</v>
      </c>
      <c r="D43" s="39">
        <v>455.12</v>
      </c>
      <c r="E43" s="39">
        <f>D43</f>
        <v>455.12</v>
      </c>
      <c r="F43" s="39" t="s">
        <v>14</v>
      </c>
      <c r="G43" s="39" t="s">
        <v>14</v>
      </c>
      <c r="H43" s="39" t="s">
        <v>14</v>
      </c>
      <c r="I43" s="39" t="s">
        <v>14</v>
      </c>
      <c r="J43" s="39" t="s">
        <v>14</v>
      </c>
      <c r="K43" s="39" t="s">
        <v>14</v>
      </c>
      <c r="L43" s="39" t="s">
        <v>14</v>
      </c>
      <c r="M43" s="39">
        <f>D43</f>
        <v>455.12</v>
      </c>
      <c r="N43" s="39">
        <f>D43</f>
        <v>455.12</v>
      </c>
      <c r="O43" s="39" t="s">
        <v>14</v>
      </c>
      <c r="P43" s="39" t="s">
        <v>14</v>
      </c>
      <c r="Q43" s="39" t="s">
        <v>14</v>
      </c>
      <c r="R43" s="39">
        <f>D43</f>
        <v>455.12</v>
      </c>
      <c r="S43" s="39" t="s">
        <v>14</v>
      </c>
      <c r="T43" s="39">
        <f>12*D43/X43</f>
        <v>40.042818388444907</v>
      </c>
      <c r="U43" s="39" t="s">
        <v>147</v>
      </c>
      <c r="V43" s="39">
        <v>60590</v>
      </c>
      <c r="W43" s="39" t="s">
        <v>14</v>
      </c>
      <c r="X43" s="39">
        <v>136.38999999999999</v>
      </c>
    </row>
    <row r="44" spans="1:24" s="2" customFormat="1" ht="56.25" x14ac:dyDescent="0.35">
      <c r="A44" s="20" t="s">
        <v>116</v>
      </c>
      <c r="B44" s="10" t="s">
        <v>53</v>
      </c>
      <c r="C44" s="70" t="s">
        <v>101</v>
      </c>
      <c r="D44" s="64">
        <v>759.49</v>
      </c>
      <c r="E44" s="39">
        <f>D44</f>
        <v>759.49</v>
      </c>
      <c r="F44" s="39" t="s">
        <v>14</v>
      </c>
      <c r="G44" s="39" t="s">
        <v>14</v>
      </c>
      <c r="H44" s="39" t="s">
        <v>14</v>
      </c>
      <c r="I44" s="39" t="s">
        <v>14</v>
      </c>
      <c r="J44" s="39" t="s">
        <v>14</v>
      </c>
      <c r="K44" s="39" t="s">
        <v>14</v>
      </c>
      <c r="L44" s="39" t="s">
        <v>14</v>
      </c>
      <c r="M44" s="39">
        <f>D44</f>
        <v>759.49</v>
      </c>
      <c r="N44" s="39">
        <f>D44</f>
        <v>759.49</v>
      </c>
      <c r="O44" s="39" t="s">
        <v>14</v>
      </c>
      <c r="P44" s="39" t="s">
        <v>14</v>
      </c>
      <c r="Q44" s="39" t="s">
        <v>14</v>
      </c>
      <c r="R44" s="39" t="s">
        <v>14</v>
      </c>
      <c r="S44" s="39">
        <f>D44</f>
        <v>759.49</v>
      </c>
      <c r="T44" s="39">
        <f>12*D44/X44</f>
        <v>22.592102327656729</v>
      </c>
      <c r="U44" s="39" t="s">
        <v>148</v>
      </c>
      <c r="V44" s="39">
        <v>179215</v>
      </c>
      <c r="W44" s="39" t="s">
        <v>14</v>
      </c>
      <c r="X44" s="39">
        <v>403.41</v>
      </c>
    </row>
    <row r="45" spans="1:24" s="2" customFormat="1" ht="52.5" x14ac:dyDescent="0.35">
      <c r="A45" s="20" t="s">
        <v>117</v>
      </c>
      <c r="B45" s="10" t="s">
        <v>118</v>
      </c>
      <c r="C45" s="70" t="s">
        <v>119</v>
      </c>
      <c r="D45" s="39">
        <v>291.89999999999998</v>
      </c>
      <c r="E45" s="39">
        <f>D45</f>
        <v>291.89999999999998</v>
      </c>
      <c r="F45" s="39" t="s">
        <v>14</v>
      </c>
      <c r="G45" s="39" t="s">
        <v>14</v>
      </c>
      <c r="H45" s="39" t="s">
        <v>14</v>
      </c>
      <c r="I45" s="39" t="s">
        <v>14</v>
      </c>
      <c r="J45" s="39" t="s">
        <v>14</v>
      </c>
      <c r="K45" s="39" t="s">
        <v>14</v>
      </c>
      <c r="L45" s="39" t="s">
        <v>14</v>
      </c>
      <c r="M45" s="39">
        <f>D45</f>
        <v>291.89999999999998</v>
      </c>
      <c r="N45" s="39">
        <f>D45</f>
        <v>291.89999999999998</v>
      </c>
      <c r="O45" s="39" t="s">
        <v>14</v>
      </c>
      <c r="P45" s="39" t="s">
        <v>14</v>
      </c>
      <c r="Q45" s="39" t="s">
        <v>14</v>
      </c>
      <c r="R45" s="39" t="s">
        <v>14</v>
      </c>
      <c r="S45" s="39">
        <f>D45</f>
        <v>291.89999999999998</v>
      </c>
      <c r="T45" s="39">
        <f>12*D45/X45</f>
        <v>11.103784948963419</v>
      </c>
      <c r="U45" s="39" t="s">
        <v>149</v>
      </c>
      <c r="V45" s="39">
        <v>140141</v>
      </c>
      <c r="W45" s="39" t="s">
        <v>14</v>
      </c>
      <c r="X45" s="39">
        <v>315.45999999999998</v>
      </c>
    </row>
    <row r="46" spans="1:24" s="2" customFormat="1" ht="13.15" x14ac:dyDescent="0.35">
      <c r="A46" s="98" t="s">
        <v>87</v>
      </c>
      <c r="B46" s="99"/>
      <c r="C46" s="100"/>
      <c r="D46" s="40">
        <f>SUM(D43:D45)</f>
        <v>1506.5100000000002</v>
      </c>
      <c r="E46" s="40">
        <f t="shared" ref="E46:X46" si="10">SUM(E43:E45)</f>
        <v>1506.5100000000002</v>
      </c>
      <c r="F46" s="40">
        <f t="shared" si="10"/>
        <v>0</v>
      </c>
      <c r="G46" s="40">
        <f t="shared" si="10"/>
        <v>0</v>
      </c>
      <c r="H46" s="40">
        <f t="shared" si="10"/>
        <v>0</v>
      </c>
      <c r="I46" s="40">
        <f t="shared" si="10"/>
        <v>0</v>
      </c>
      <c r="J46" s="40">
        <f t="shared" si="10"/>
        <v>0</v>
      </c>
      <c r="K46" s="40">
        <f t="shared" si="10"/>
        <v>0</v>
      </c>
      <c r="L46" s="40">
        <f t="shared" si="10"/>
        <v>0</v>
      </c>
      <c r="M46" s="40">
        <f t="shared" si="10"/>
        <v>1506.5100000000002</v>
      </c>
      <c r="N46" s="40">
        <f t="shared" si="10"/>
        <v>1506.5100000000002</v>
      </c>
      <c r="O46" s="40">
        <f t="shared" si="10"/>
        <v>0</v>
      </c>
      <c r="P46" s="40">
        <f t="shared" si="10"/>
        <v>0</v>
      </c>
      <c r="Q46" s="40">
        <f t="shared" si="10"/>
        <v>0</v>
      </c>
      <c r="R46" s="40">
        <f t="shared" si="10"/>
        <v>455.12</v>
      </c>
      <c r="S46" s="40">
        <f t="shared" si="10"/>
        <v>1051.3899999999999</v>
      </c>
      <c r="T46" s="40">
        <f t="shared" si="10"/>
        <v>73.738705665065055</v>
      </c>
      <c r="U46" s="40" t="s">
        <v>14</v>
      </c>
      <c r="V46" s="40">
        <f t="shared" si="10"/>
        <v>379946</v>
      </c>
      <c r="W46" s="40">
        <f t="shared" si="10"/>
        <v>0</v>
      </c>
      <c r="X46" s="40">
        <f t="shared" si="10"/>
        <v>855.26</v>
      </c>
    </row>
    <row r="47" spans="1:24" s="2" customFormat="1" ht="13.15" x14ac:dyDescent="0.35">
      <c r="A47" s="19" t="s">
        <v>15</v>
      </c>
      <c r="B47" s="107" t="s">
        <v>35</v>
      </c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9"/>
    </row>
    <row r="48" spans="1:24" s="2" customFormat="1" ht="65.650000000000006" x14ac:dyDescent="0.35">
      <c r="A48" s="20" t="s">
        <v>16</v>
      </c>
      <c r="B48" s="10" t="s">
        <v>88</v>
      </c>
      <c r="C48" s="70" t="s">
        <v>89</v>
      </c>
      <c r="D48" s="39">
        <v>29.17</v>
      </c>
      <c r="E48" s="39">
        <f>D48</f>
        <v>29.17</v>
      </c>
      <c r="F48" s="39" t="s">
        <v>14</v>
      </c>
      <c r="G48" s="39" t="s">
        <v>14</v>
      </c>
      <c r="H48" s="39" t="s">
        <v>14</v>
      </c>
      <c r="I48" s="39" t="s">
        <v>14</v>
      </c>
      <c r="J48" s="39" t="s">
        <v>14</v>
      </c>
      <c r="K48" s="39" t="s">
        <v>14</v>
      </c>
      <c r="L48" s="39" t="s">
        <v>14</v>
      </c>
      <c r="M48" s="39">
        <f>D48</f>
        <v>29.17</v>
      </c>
      <c r="N48" s="39">
        <f>D48</f>
        <v>29.17</v>
      </c>
      <c r="O48" s="39" t="s">
        <v>14</v>
      </c>
      <c r="P48" s="39">
        <f>D48</f>
        <v>29.17</v>
      </c>
      <c r="Q48" s="39" t="s">
        <v>14</v>
      </c>
      <c r="R48" s="39" t="s">
        <v>14</v>
      </c>
      <c r="S48" s="39" t="s">
        <v>14</v>
      </c>
      <c r="T48" s="39">
        <f>12*D48/X48</f>
        <v>2.1770010572796816</v>
      </c>
      <c r="U48" s="39" t="s">
        <v>150</v>
      </c>
      <c r="V48" s="39">
        <v>71429</v>
      </c>
      <c r="W48" s="39" t="s">
        <v>14</v>
      </c>
      <c r="X48" s="39">
        <v>160.79</v>
      </c>
    </row>
    <row r="49" spans="1:24" s="2" customFormat="1" ht="91.9" x14ac:dyDescent="0.35">
      <c r="A49" s="20" t="s">
        <v>36</v>
      </c>
      <c r="B49" s="10" t="s">
        <v>90</v>
      </c>
      <c r="C49" s="70" t="s">
        <v>91</v>
      </c>
      <c r="D49" s="39">
        <v>25</v>
      </c>
      <c r="E49" s="39">
        <f>D49</f>
        <v>25</v>
      </c>
      <c r="F49" s="39" t="s">
        <v>14</v>
      </c>
      <c r="G49" s="39" t="s">
        <v>14</v>
      </c>
      <c r="H49" s="39" t="s">
        <v>14</v>
      </c>
      <c r="I49" s="39" t="s">
        <v>14</v>
      </c>
      <c r="J49" s="39" t="s">
        <v>14</v>
      </c>
      <c r="K49" s="39" t="s">
        <v>14</v>
      </c>
      <c r="L49" s="39" t="s">
        <v>14</v>
      </c>
      <c r="M49" s="39">
        <f>D49</f>
        <v>25</v>
      </c>
      <c r="N49" s="39">
        <f>D49</f>
        <v>25</v>
      </c>
      <c r="O49" s="39" t="s">
        <v>14</v>
      </c>
      <c r="P49" s="39">
        <f>D49</f>
        <v>25</v>
      </c>
      <c r="Q49" s="39" t="s">
        <v>14</v>
      </c>
      <c r="R49" s="39" t="s">
        <v>14</v>
      </c>
      <c r="S49" s="39" t="s">
        <v>14</v>
      </c>
      <c r="T49" s="39">
        <f>12*D49/X49</f>
        <v>25.951557093425606</v>
      </c>
      <c r="U49" s="39" t="s">
        <v>151</v>
      </c>
      <c r="V49" s="39">
        <v>5136</v>
      </c>
      <c r="W49" s="39" t="s">
        <v>14</v>
      </c>
      <c r="X49" s="39">
        <v>11.56</v>
      </c>
    </row>
    <row r="50" spans="1:24" s="2" customFormat="1" ht="13.15" x14ac:dyDescent="0.35">
      <c r="A50" s="98" t="s">
        <v>92</v>
      </c>
      <c r="B50" s="99"/>
      <c r="C50" s="100"/>
      <c r="D50" s="40">
        <f>SUM(D48:D49)</f>
        <v>54.17</v>
      </c>
      <c r="E50" s="40">
        <f t="shared" ref="E50:X50" si="11">SUM(E48:E49)</f>
        <v>54.17</v>
      </c>
      <c r="F50" s="40">
        <f t="shared" si="11"/>
        <v>0</v>
      </c>
      <c r="G50" s="40">
        <f t="shared" si="11"/>
        <v>0</v>
      </c>
      <c r="H50" s="40">
        <f t="shared" si="11"/>
        <v>0</v>
      </c>
      <c r="I50" s="40">
        <f t="shared" si="11"/>
        <v>0</v>
      </c>
      <c r="J50" s="40">
        <f t="shared" si="11"/>
        <v>0</v>
      </c>
      <c r="K50" s="40">
        <f t="shared" si="11"/>
        <v>0</v>
      </c>
      <c r="L50" s="40">
        <f t="shared" si="11"/>
        <v>0</v>
      </c>
      <c r="M50" s="40">
        <f t="shared" si="11"/>
        <v>54.17</v>
      </c>
      <c r="N50" s="40">
        <f t="shared" si="11"/>
        <v>54.17</v>
      </c>
      <c r="O50" s="40">
        <f t="shared" si="11"/>
        <v>0</v>
      </c>
      <c r="P50" s="40">
        <f t="shared" si="11"/>
        <v>54.17</v>
      </c>
      <c r="Q50" s="40">
        <f t="shared" si="11"/>
        <v>0</v>
      </c>
      <c r="R50" s="40">
        <f t="shared" si="11"/>
        <v>0</v>
      </c>
      <c r="S50" s="40">
        <f t="shared" si="11"/>
        <v>0</v>
      </c>
      <c r="T50" s="40">
        <f t="shared" si="11"/>
        <v>28.128558150705288</v>
      </c>
      <c r="U50" s="40" t="s">
        <v>14</v>
      </c>
      <c r="V50" s="40">
        <f t="shared" si="11"/>
        <v>76565</v>
      </c>
      <c r="W50" s="40">
        <f t="shared" si="11"/>
        <v>0</v>
      </c>
      <c r="X50" s="40">
        <f t="shared" si="11"/>
        <v>172.35</v>
      </c>
    </row>
    <row r="51" spans="1:24" s="3" customFormat="1" ht="12.75" customHeight="1" x14ac:dyDescent="0.35">
      <c r="A51" s="20" t="s">
        <v>93</v>
      </c>
      <c r="B51" s="136" t="s">
        <v>46</v>
      </c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8"/>
    </row>
    <row r="52" spans="1:24" s="3" customFormat="1" ht="65.650000000000006" x14ac:dyDescent="0.35">
      <c r="A52" s="21" t="s">
        <v>94</v>
      </c>
      <c r="B52" s="13" t="s">
        <v>54</v>
      </c>
      <c r="C52" s="71" t="s">
        <v>55</v>
      </c>
      <c r="D52" s="39">
        <v>645.86</v>
      </c>
      <c r="E52" s="39">
        <f>D52</f>
        <v>645.86</v>
      </c>
      <c r="F52" s="39" t="s">
        <v>14</v>
      </c>
      <c r="G52" s="39" t="s">
        <v>14</v>
      </c>
      <c r="H52" s="39" t="s">
        <v>14</v>
      </c>
      <c r="I52" s="39" t="s">
        <v>14</v>
      </c>
      <c r="J52" s="39" t="s">
        <v>14</v>
      </c>
      <c r="K52" s="39" t="s">
        <v>14</v>
      </c>
      <c r="L52" s="39" t="s">
        <v>14</v>
      </c>
      <c r="M52" s="39">
        <f>D52</f>
        <v>645.86</v>
      </c>
      <c r="N52" s="39">
        <f>D52</f>
        <v>645.86</v>
      </c>
      <c r="O52" s="39" t="s">
        <v>14</v>
      </c>
      <c r="P52" s="39" t="s">
        <v>14</v>
      </c>
      <c r="Q52" s="39" t="s">
        <v>14</v>
      </c>
      <c r="R52" s="39">
        <f>D52</f>
        <v>645.86</v>
      </c>
      <c r="S52" s="39" t="s">
        <v>14</v>
      </c>
      <c r="T52" s="39">
        <f>12*D52/X52</f>
        <v>310.01279999999997</v>
      </c>
      <c r="U52" s="39" t="s">
        <v>141</v>
      </c>
      <c r="V52" s="39" t="s">
        <v>14</v>
      </c>
      <c r="W52" s="39" t="s">
        <v>14</v>
      </c>
      <c r="X52" s="39">
        <v>25</v>
      </c>
    </row>
    <row r="53" spans="1:24" s="2" customFormat="1" ht="13.5" customHeight="1" x14ac:dyDescent="0.35">
      <c r="A53" s="98" t="s">
        <v>95</v>
      </c>
      <c r="B53" s="99"/>
      <c r="C53" s="100"/>
      <c r="D53" s="40">
        <f t="shared" ref="D53:T53" si="12">SUM(D52:D52)</f>
        <v>645.86</v>
      </c>
      <c r="E53" s="40">
        <f t="shared" si="12"/>
        <v>645.86</v>
      </c>
      <c r="F53" s="40">
        <f t="shared" si="12"/>
        <v>0</v>
      </c>
      <c r="G53" s="40">
        <f t="shared" si="12"/>
        <v>0</v>
      </c>
      <c r="H53" s="40">
        <f t="shared" si="12"/>
        <v>0</v>
      </c>
      <c r="I53" s="40">
        <f t="shared" si="12"/>
        <v>0</v>
      </c>
      <c r="J53" s="40">
        <f t="shared" si="12"/>
        <v>0</v>
      </c>
      <c r="K53" s="40">
        <f t="shared" si="12"/>
        <v>0</v>
      </c>
      <c r="L53" s="40">
        <f t="shared" si="12"/>
        <v>0</v>
      </c>
      <c r="M53" s="40">
        <f t="shared" si="12"/>
        <v>645.86</v>
      </c>
      <c r="N53" s="40">
        <f t="shared" si="12"/>
        <v>645.86</v>
      </c>
      <c r="O53" s="40">
        <f t="shared" si="12"/>
        <v>0</v>
      </c>
      <c r="P53" s="40">
        <f t="shared" si="12"/>
        <v>0</v>
      </c>
      <c r="Q53" s="40">
        <f t="shared" si="12"/>
        <v>0</v>
      </c>
      <c r="R53" s="40">
        <f t="shared" si="12"/>
        <v>645.86</v>
      </c>
      <c r="S53" s="40">
        <f t="shared" si="12"/>
        <v>0</v>
      </c>
      <c r="T53" s="40">
        <f t="shared" si="12"/>
        <v>310.01279999999997</v>
      </c>
      <c r="U53" s="40" t="s">
        <v>14</v>
      </c>
      <c r="V53" s="40">
        <f>SUM(V52:V52)</f>
        <v>0</v>
      </c>
      <c r="W53" s="40">
        <f>SUM(W52:W52)</f>
        <v>0</v>
      </c>
      <c r="X53" s="40">
        <f>SUM(X52:X52)</f>
        <v>25</v>
      </c>
    </row>
    <row r="54" spans="1:24" x14ac:dyDescent="0.35">
      <c r="A54" s="104" t="s">
        <v>96</v>
      </c>
      <c r="B54" s="105"/>
      <c r="C54" s="106"/>
      <c r="D54" s="42">
        <f t="shared" ref="D54:T54" si="13">D53+D50+D46</f>
        <v>2206.54</v>
      </c>
      <c r="E54" s="42">
        <f t="shared" si="13"/>
        <v>2206.54</v>
      </c>
      <c r="F54" s="42">
        <f t="shared" si="13"/>
        <v>0</v>
      </c>
      <c r="G54" s="42">
        <f t="shared" si="13"/>
        <v>0</v>
      </c>
      <c r="H54" s="42">
        <f t="shared" si="13"/>
        <v>0</v>
      </c>
      <c r="I54" s="42">
        <f t="shared" si="13"/>
        <v>0</v>
      </c>
      <c r="J54" s="42">
        <f t="shared" si="13"/>
        <v>0</v>
      </c>
      <c r="K54" s="42">
        <f t="shared" si="13"/>
        <v>0</v>
      </c>
      <c r="L54" s="42">
        <f t="shared" si="13"/>
        <v>0</v>
      </c>
      <c r="M54" s="42">
        <f t="shared" si="13"/>
        <v>2206.54</v>
      </c>
      <c r="N54" s="42">
        <f t="shared" si="13"/>
        <v>2206.54</v>
      </c>
      <c r="O54" s="42">
        <f t="shared" si="13"/>
        <v>0</v>
      </c>
      <c r="P54" s="42">
        <f t="shared" si="13"/>
        <v>54.17</v>
      </c>
      <c r="Q54" s="42">
        <f t="shared" si="13"/>
        <v>0</v>
      </c>
      <c r="R54" s="42">
        <f t="shared" si="13"/>
        <v>1100.98</v>
      </c>
      <c r="S54" s="42">
        <f t="shared" si="13"/>
        <v>1051.3899999999999</v>
      </c>
      <c r="T54" s="42">
        <f t="shared" si="13"/>
        <v>411.88006381577031</v>
      </c>
      <c r="U54" s="42" t="s">
        <v>14</v>
      </c>
      <c r="V54" s="42">
        <f>V53+V50+V46</f>
        <v>456511</v>
      </c>
      <c r="W54" s="42">
        <f>W53+W50+W46</f>
        <v>0</v>
      </c>
      <c r="X54" s="42">
        <f>X53+X50+X46</f>
        <v>1052.6099999999999</v>
      </c>
    </row>
    <row r="55" spans="1:24" x14ac:dyDescent="0.35">
      <c r="A55" s="101" t="s">
        <v>34</v>
      </c>
      <c r="B55" s="102"/>
      <c r="C55" s="103"/>
      <c r="D55" s="43">
        <f t="shared" ref="D55:T55" si="14">D54+D39</f>
        <v>6083.26</v>
      </c>
      <c r="E55" s="43">
        <f t="shared" si="14"/>
        <v>6083.26</v>
      </c>
      <c r="F55" s="43">
        <f t="shared" si="14"/>
        <v>0</v>
      </c>
      <c r="G55" s="43">
        <f t="shared" si="14"/>
        <v>0</v>
      </c>
      <c r="H55" s="43">
        <f t="shared" si="14"/>
        <v>0</v>
      </c>
      <c r="I55" s="43">
        <f t="shared" si="14"/>
        <v>0</v>
      </c>
      <c r="J55" s="43">
        <f t="shared" si="14"/>
        <v>0</v>
      </c>
      <c r="K55" s="43">
        <f t="shared" si="14"/>
        <v>0</v>
      </c>
      <c r="L55" s="43">
        <f t="shared" si="14"/>
        <v>0</v>
      </c>
      <c r="M55" s="43">
        <f t="shared" si="14"/>
        <v>6083.26</v>
      </c>
      <c r="N55" s="43">
        <f t="shared" si="14"/>
        <v>6083.26</v>
      </c>
      <c r="O55" s="43">
        <f t="shared" si="14"/>
        <v>0</v>
      </c>
      <c r="P55" s="43">
        <f t="shared" si="14"/>
        <v>296.43</v>
      </c>
      <c r="Q55" s="43">
        <f t="shared" si="14"/>
        <v>1716.08</v>
      </c>
      <c r="R55" s="43">
        <f t="shared" si="14"/>
        <v>2824.13</v>
      </c>
      <c r="S55" s="43">
        <f t="shared" si="14"/>
        <v>1246.6199999999999</v>
      </c>
      <c r="T55" s="43">
        <f t="shared" si="14"/>
        <v>918.40660269954117</v>
      </c>
      <c r="U55" s="43" t="s">
        <v>14</v>
      </c>
      <c r="V55" s="44">
        <f>V54+V39</f>
        <v>1872456</v>
      </c>
      <c r="W55" s="43">
        <f>W54+W39</f>
        <v>0</v>
      </c>
      <c r="X55" s="43">
        <f>X54+X39</f>
        <v>4248.3190000000004</v>
      </c>
    </row>
    <row r="56" spans="1:24" ht="7.5" customHeight="1" x14ac:dyDescent="0.35">
      <c r="D56" s="45"/>
      <c r="V56" s="49"/>
    </row>
    <row r="57" spans="1:24" s="11" customFormat="1" ht="28.5" customHeight="1" x14ac:dyDescent="0.45">
      <c r="A57" s="23"/>
      <c r="B57" s="126" t="s">
        <v>41</v>
      </c>
      <c r="C57" s="126"/>
      <c r="D57" s="126"/>
      <c r="E57" s="50"/>
      <c r="F57" s="51"/>
      <c r="G57" s="50"/>
      <c r="H57" s="50"/>
      <c r="I57" s="124"/>
      <c r="J57" s="124"/>
      <c r="K57" s="124"/>
      <c r="L57" s="52"/>
      <c r="M57" s="52"/>
      <c r="N57" s="50"/>
      <c r="O57" s="50"/>
      <c r="P57" s="125" t="s">
        <v>47</v>
      </c>
      <c r="Q57" s="125"/>
      <c r="R57" s="125"/>
      <c r="S57" s="53"/>
      <c r="T57" s="54"/>
      <c r="U57" s="55"/>
      <c r="V57" s="55"/>
      <c r="W57" s="55"/>
      <c r="X57" s="55"/>
    </row>
    <row r="58" spans="1:24" ht="5.25" customHeight="1" x14ac:dyDescent="0.45">
      <c r="B58" s="6"/>
      <c r="C58" s="72"/>
      <c r="D58" s="56"/>
      <c r="E58" s="57"/>
      <c r="F58" s="51"/>
      <c r="G58" s="50"/>
      <c r="H58" s="50"/>
      <c r="I58" s="50"/>
      <c r="J58" s="50"/>
      <c r="K58" s="50"/>
      <c r="L58" s="52"/>
      <c r="M58" s="52"/>
      <c r="N58" s="50"/>
      <c r="O58" s="50"/>
      <c r="P58" s="51"/>
      <c r="Q58" s="51"/>
      <c r="R58" s="51"/>
      <c r="S58" s="58"/>
      <c r="T58" s="46"/>
    </row>
    <row r="59" spans="1:24" ht="15.4" x14ac:dyDescent="0.45">
      <c r="B59" s="8" t="s">
        <v>37</v>
      </c>
      <c r="C59" s="73">
        <v>3876.72</v>
      </c>
      <c r="D59" s="59"/>
      <c r="E59" s="60">
        <f>C59-E39</f>
        <v>0</v>
      </c>
      <c r="F59" s="51"/>
      <c r="G59" s="50"/>
      <c r="H59" s="50"/>
      <c r="I59" s="50"/>
      <c r="J59" s="50"/>
      <c r="K59" s="50"/>
      <c r="L59" s="52"/>
      <c r="M59" s="52"/>
      <c r="N59" s="50"/>
      <c r="O59" s="50"/>
      <c r="P59" s="51"/>
      <c r="Q59" s="51"/>
      <c r="R59" s="51"/>
      <c r="S59" s="58"/>
      <c r="T59" s="46"/>
    </row>
    <row r="60" spans="1:24" ht="15.4" x14ac:dyDescent="0.45">
      <c r="B60" s="9" t="s">
        <v>38</v>
      </c>
      <c r="C60" s="74">
        <v>2206.54</v>
      </c>
      <c r="D60" s="61"/>
      <c r="E60" s="62">
        <f>C60-E54</f>
        <v>0</v>
      </c>
      <c r="F60" s="63"/>
    </row>
    <row r="61" spans="1:24" ht="18" customHeight="1" x14ac:dyDescent="0.45">
      <c r="B61" s="27" t="s">
        <v>39</v>
      </c>
      <c r="C61" s="75">
        <f>C60+C59</f>
        <v>6083.26</v>
      </c>
      <c r="E61" s="28">
        <f>C61-E55</f>
        <v>0</v>
      </c>
    </row>
  </sheetData>
  <mergeCells count="54">
    <mergeCell ref="I57:K57"/>
    <mergeCell ref="P57:R57"/>
    <mergeCell ref="B57:D57"/>
    <mergeCell ref="B15:X15"/>
    <mergeCell ref="A46:C46"/>
    <mergeCell ref="A50:C50"/>
    <mergeCell ref="A39:C39"/>
    <mergeCell ref="A26:C26"/>
    <mergeCell ref="B17:X17"/>
    <mergeCell ref="B16:X16"/>
    <mergeCell ref="B51:X51"/>
    <mergeCell ref="A53:C53"/>
    <mergeCell ref="B27:X27"/>
    <mergeCell ref="A29:C29"/>
    <mergeCell ref="B30:X30"/>
    <mergeCell ref="A10:A13"/>
    <mergeCell ref="A38:C38"/>
    <mergeCell ref="A55:C55"/>
    <mergeCell ref="A54:C54"/>
    <mergeCell ref="B34:X34"/>
    <mergeCell ref="B47:X47"/>
    <mergeCell ref="B40:X40"/>
    <mergeCell ref="B41:X41"/>
    <mergeCell ref="B42:X42"/>
    <mergeCell ref="X10:X13"/>
    <mergeCell ref="N11:N13"/>
    <mergeCell ref="O11:O13"/>
    <mergeCell ref="N10:O10"/>
    <mergeCell ref="P10:S12"/>
    <mergeCell ref="V10:V13"/>
    <mergeCell ref="A33:C33"/>
    <mergeCell ref="F12:F13"/>
    <mergeCell ref="D10:J10"/>
    <mergeCell ref="H12:H13"/>
    <mergeCell ref="D11:D13"/>
    <mergeCell ref="G12:G13"/>
    <mergeCell ref="E12:E13"/>
    <mergeCell ref="I12:J12"/>
    <mergeCell ref="R1:X1"/>
    <mergeCell ref="T4:X4"/>
    <mergeCell ref="B4:E4"/>
    <mergeCell ref="I4:M4"/>
    <mergeCell ref="U10:U13"/>
    <mergeCell ref="T10:T13"/>
    <mergeCell ref="W10:W13"/>
    <mergeCell ref="L10:L13"/>
    <mergeCell ref="M10:M13"/>
    <mergeCell ref="E11:J11"/>
    <mergeCell ref="C10:C13"/>
    <mergeCell ref="B10:B13"/>
    <mergeCell ref="A6:X6"/>
    <mergeCell ref="A7:X7"/>
    <mergeCell ref="A8:X8"/>
    <mergeCell ref="K10:K13"/>
  </mergeCells>
  <phoneticPr fontId="1" type="noConversion"/>
  <pageMargins left="0.59055118110236227" right="0.59055118110236227" top="0.47244094488188981" bottom="0.47244094488188981" header="0.31496062992125984" footer="0.31496062992125984"/>
  <pageSetup paperSize="9" scale="63" fitToHeight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додаток 3.4 ЗАГАЛЬНИЙ</vt:lpstr>
      <vt:lpstr>' додаток 3.4 ЗАГАЛЬНИЙ'!Заголовки_для_печати</vt:lpstr>
      <vt:lpstr>' додаток 3.4 ЗАГАЛЬНИЙ'!Область_печати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user1</cp:lastModifiedBy>
  <cp:lastPrinted>2018-08-30T13:04:58Z</cp:lastPrinted>
  <dcterms:created xsi:type="dcterms:W3CDTF">2011-09-13T12:33:42Z</dcterms:created>
  <dcterms:modified xsi:type="dcterms:W3CDTF">2018-08-30T13:05:07Z</dcterms:modified>
</cp:coreProperties>
</file>